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updateLinks="never" codeName="ThisWorkbook"/>
  <mc:AlternateContent xmlns:mc="http://schemas.openxmlformats.org/markup-compatibility/2006">
    <mc:Choice Requires="x15">
      <x15ac:absPath xmlns:x15ac="http://schemas.microsoft.com/office/spreadsheetml/2010/11/ac" url="S:\Programs\Grad School\2023-2024\Financing Worksheets\2324 Financing Worksheets\"/>
    </mc:Choice>
  </mc:AlternateContent>
  <xr:revisionPtr revIDLastSave="0" documentId="13_ncr:1_{78F9157D-49A0-45D2-BC15-50632843A229}" xr6:coauthVersionLast="36" xr6:coauthVersionMax="36" xr10:uidLastSave="{00000000-0000-0000-0000-000000000000}"/>
  <bookViews>
    <workbookView xWindow="0" yWindow="0" windowWidth="28800" windowHeight="12225" xr2:uid="{7B881F47-097F-4A4F-AE81-096339ACCC7D}"/>
  </bookViews>
  <sheets>
    <sheet name="START HERE" sheetId="6" r:id="rId1"/>
    <sheet name="1. Billed Charges" sheetId="1" r:id="rId2"/>
    <sheet name="2. Monthly Budget" sheetId="2" r:id="rId3"/>
  </sheets>
  <externalReferences>
    <externalReference r:id="rId4"/>
  </externalReferences>
  <definedNames>
    <definedName name="_xlnm.Print_Area" localSheetId="1">'1. Billed Charges'!$B$1:$L$33</definedName>
    <definedName name="_xlnm.Print_Area" localSheetId="2">'2. Monthly Budget'!$B$1:$L$35</definedName>
    <definedName name="_xlnm.Print_Area" localSheetId="0">'START HERE'!$A$1:$X$45</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C12" i="1"/>
  <c r="I14" i="1" l="1"/>
  <c r="F14" i="1"/>
  <c r="C14" i="1"/>
  <c r="F11" i="1" l="1"/>
  <c r="C10" i="1" l="1"/>
  <c r="I10" i="1" l="1"/>
  <c r="I14" i="2" l="1"/>
  <c r="F14" i="2"/>
  <c r="C13" i="2" l="1"/>
  <c r="C14" i="2" s="1"/>
  <c r="I23" i="2" l="1"/>
  <c r="F23" i="2"/>
  <c r="C23" i="2"/>
  <c r="F10" i="1" l="1"/>
  <c r="I34" i="2" l="1"/>
  <c r="I30" i="1"/>
  <c r="I11" i="2" l="1"/>
  <c r="I21" i="1" l="1"/>
  <c r="F21" i="1"/>
  <c r="C21" i="1"/>
  <c r="I11" i="1" l="1"/>
  <c r="I13" i="2" l="1"/>
  <c r="F13" i="2"/>
  <c r="K23" i="1"/>
  <c r="K20" i="2" s="1"/>
  <c r="K21" i="1"/>
  <c r="K18" i="2" s="1"/>
  <c r="K19" i="1"/>
  <c r="K16" i="2" s="1"/>
  <c r="K17" i="1"/>
  <c r="K15" i="1"/>
  <c r="K14" i="2" s="1"/>
  <c r="K22" i="2" l="1"/>
  <c r="K25" i="1"/>
  <c r="I23" i="1"/>
  <c r="I24" i="1" s="1"/>
  <c r="F23" i="1"/>
  <c r="F24" i="1" s="1"/>
  <c r="C23" i="1" l="1"/>
  <c r="C25" i="1" s="1"/>
  <c r="C15" i="2" s="1"/>
  <c r="C25" i="2" s="1"/>
  <c r="C26" i="2" s="1"/>
  <c r="K10" i="1"/>
  <c r="K25" i="2" s="1"/>
  <c r="K28" i="2" s="1"/>
  <c r="I25" i="1"/>
  <c r="I15" i="2" s="1"/>
  <c r="F25" i="1"/>
  <c r="F15" i="2" s="1"/>
  <c r="C16" i="2" l="1"/>
  <c r="C27" i="2" s="1"/>
  <c r="C28" i="2" s="1"/>
  <c r="I16" i="2"/>
  <c r="I25" i="2"/>
  <c r="I26" i="2" s="1"/>
  <c r="F25" i="2"/>
  <c r="F26" i="2" s="1"/>
  <c r="F16" i="2"/>
  <c r="F27" i="2" s="1"/>
  <c r="I27" i="2" l="1"/>
  <c r="I28" i="2" s="1"/>
  <c r="F28" i="2"/>
</calcChain>
</file>

<file path=xl/sharedStrings.xml><?xml version="1.0" encoding="utf-8"?>
<sst xmlns="http://schemas.openxmlformats.org/spreadsheetml/2006/main" count="217" uniqueCount="129">
  <si>
    <t>Summer</t>
  </si>
  <si>
    <t>Fall</t>
  </si>
  <si>
    <t>Spring</t>
  </si>
  <si>
    <t>Key</t>
  </si>
  <si>
    <t>How many courses will you be enrolled in the Summer?</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</si>
  <si>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</si>
  <si>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</si>
  <si>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</si>
  <si>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</si>
  <si>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</si>
  <si>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</si>
  <si>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</si>
  <si>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Total Billed Charges</t>
  </si>
  <si>
    <t>Brown Funding</t>
  </si>
  <si>
    <t>Financial Aid</t>
  </si>
  <si>
    <t>Outside Funds</t>
  </si>
  <si>
    <t>Fed. Unsub. Loan</t>
  </si>
  <si>
    <t>Private Loan</t>
  </si>
  <si>
    <t>Fed. PLUS Loan</t>
  </si>
  <si>
    <t>Total Financial Aid/Funding</t>
  </si>
  <si>
    <t>Account Balance</t>
  </si>
  <si>
    <t>N/A</t>
  </si>
  <si>
    <t>Number of Months in Term</t>
  </si>
  <si>
    <t>Indirect Cost Allowances</t>
  </si>
  <si>
    <t>Total Monthly Indirect Costs*</t>
  </si>
  <si>
    <t>Total Semester Indirect Costs</t>
  </si>
  <si>
    <t>Monthly Budget</t>
  </si>
  <si>
    <t>Y</t>
  </si>
  <si>
    <t>Billed Charges</t>
  </si>
  <si>
    <t>Tuition &amp; Fees</t>
  </si>
  <si>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</si>
  <si>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</si>
  <si>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</si>
  <si>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change.Any questions regarding this worksheet should be directed to the Office of Financial Aid at </t>
    </r>
    <r>
      <rPr>
        <b/>
        <sz val="8"/>
        <rFont val="Arial"/>
        <family val="2"/>
      </rPr>
      <t>GS_Financial_Aid@Brown.edu</t>
    </r>
    <r>
      <rPr>
        <sz val="8"/>
        <rFont val="Arial"/>
        <family val="2"/>
      </rPr>
      <t>.</t>
    </r>
  </si>
  <si>
    <r>
      <t xml:space="preserve">Books/Supplies </t>
    </r>
    <r>
      <rPr>
        <i/>
        <sz val="10"/>
        <rFont val="Arial"/>
        <family val="2"/>
      </rPr>
      <t>($540/term)</t>
    </r>
  </si>
  <si>
    <t>Monthly Installment Plan***</t>
  </si>
  <si>
    <t>Monthly Installment Plan (4 months)***</t>
  </si>
  <si>
    <t>Federal Grad. Direct Unsubsidized Loan*</t>
  </si>
  <si>
    <t>Federal Graduate PLUS Loan*</t>
  </si>
  <si>
    <t>Private Education Loan**</t>
  </si>
  <si>
    <t xml:space="preserve">** Private Education Loans are available through the lender of your choice.  Brown has a loan comparison tool website to help compare various options.  For more information go to "Before You Borrow" menu option at brown.edu/loans.  Deduct any origination fees imposed by the lender from any amount you borrow and enter on this line. </t>
  </si>
  <si>
    <r>
      <t xml:space="preserve">Books/Supplies </t>
    </r>
    <r>
      <rPr>
        <i/>
        <sz val="9"/>
        <rFont val="Arial"/>
        <family val="2"/>
      </rPr>
      <t>($270/term)</t>
    </r>
  </si>
  <si>
    <t>Federal Grad. Direct Unsubsidized Loan**</t>
  </si>
  <si>
    <t>Federal Graduate Direct PLUS Loan**</t>
  </si>
  <si>
    <t>Federal Grad. Direct PLUS Loan**</t>
  </si>
  <si>
    <t>Off-Campus Meal Plan Billed by Brown</t>
  </si>
  <si>
    <t>Will you enroll in Brown's off-campus meal plan? (Y/N)</t>
  </si>
  <si>
    <t>Brown Funding (Exclude Any Stipend)</t>
  </si>
  <si>
    <t>Brown Funding (Exclude any Stipend)</t>
  </si>
  <si>
    <t>Private Education Loan***</t>
  </si>
  <si>
    <t xml:space="preserve">*** Private Education Loans are available through the lender of your choice.  Brown has a loan comparison tool website to help compare various options.  For more information go to the "Before You Borrow" menu option at brown.edu/loans.  Deduct any origination fees imposed by the lender from any amount you borrow and enter on this line. </t>
  </si>
  <si>
    <t>Enter "PER COURSE RATE" from this webpage (Do not enter any fees)</t>
  </si>
  <si>
    <t>Graduate Student</t>
  </si>
  <si>
    <t>Financing Worksheet</t>
  </si>
  <si>
    <t>INTRO:</t>
  </si>
  <si>
    <t>This worksheet is comprised of 3 pages. To navigate between pages click on the tabs at the bottom of the document. This worksheet can be used to estimate:</t>
  </si>
  <si>
    <t>[</t>
  </si>
  <si>
    <t xml:space="preserve"> your billed charges for the upcoming academic year</t>
  </si>
  <si>
    <t xml:space="preserve"> your balance due or credit balance/refund each semester</t>
  </si>
  <si>
    <t xml:space="preserve"> your cost of attending Brown, including living and indirect costs (not billed by Brown) </t>
  </si>
  <si>
    <t xml:space="preserve"> your loan eligibility amount/needs if you intend to borrow to meet your expenses</t>
  </si>
  <si>
    <t xml:space="preserve"> your financing plan to help manage cash flow and living costs during your course of study  </t>
  </si>
  <si>
    <t>STEP 1</t>
  </si>
  <si>
    <t>Complete Your Billed Charges First - WorkSheet #1</t>
  </si>
  <si>
    <t>Update the blue cells with the the number of courses and tuition rate for your program</t>
  </si>
  <si>
    <t>Enter in any program funding, scholarships, or loan borrowing you intend to use for billed charges.  (Do not include any stipends as these get paid to you directly by the University)</t>
  </si>
  <si>
    <t>STEP 2</t>
  </si>
  <si>
    <t>Complete Your Monthly Budget -  WorkSheet #2</t>
  </si>
  <si>
    <t xml:space="preserve">Monthly estimates for your education related living expenses are established in the blue cells -  lower these numbers if your costs will be less. </t>
  </si>
  <si>
    <t xml:space="preserve"> If higher than our estimates, and you intend to borrow loans to pay for them, plan to provide proof/documentation upon request.  </t>
  </si>
  <si>
    <t xml:space="preserve">Enter in amounts of other resources (not already factored in on Worksheet #1) to meet your montly budget shortfall, if any. </t>
  </si>
  <si>
    <t>QUESTIONS?</t>
  </si>
  <si>
    <t xml:space="preserve">Need additional assistance with your financing plan? Call, email, or set up an appointment on our "Contact us" webpage at our website, below. </t>
  </si>
  <si>
    <t>Brown University</t>
  </si>
  <si>
    <t>Graduate Financial Aid</t>
  </si>
  <si>
    <t>Page-Robinson Hall 2nd Floor</t>
  </si>
  <si>
    <t>Box 1827, 69 Brown Street</t>
  </si>
  <si>
    <t>Providence, RI 02912</t>
  </si>
  <si>
    <t>T:401-863-2721  F:401-863-7575</t>
  </si>
  <si>
    <t>gradfunding.brown.edu</t>
  </si>
  <si>
    <t>gs_financial_aid@brown.edu</t>
  </si>
  <si>
    <t>Summer, Fall, and Spring Semesters</t>
  </si>
  <si>
    <t>Federal Graduate Unsubsidized Loan Details HERE</t>
  </si>
  <si>
    <t>Federal Graduate PLUS Details HERE</t>
  </si>
  <si>
    <t xml:space="preserve">Your balance due will appear at the bottom, including an estimate of installment payment amounts (should you choose this option). </t>
  </si>
  <si>
    <t>Remember,  maximum Federal Direct Graduate Unsubsidized Loan (GUSL)  is $20,500 annually.  Other loans can be borrowed up to your cost of attendance, less other resources;</t>
  </si>
  <si>
    <t xml:space="preserve"> If you have used some or all of your GUSL to meet your billed costs, you can explore the Federal Graduate PLUS Loan or private education loans to help meet your monthly living costs.  </t>
  </si>
  <si>
    <t>Credit Balance</t>
  </si>
  <si>
    <t>TOTAL BILLED COSTS</t>
  </si>
  <si>
    <t>FUNDING FOR BILLED</t>
  </si>
  <si>
    <t>COSTS</t>
  </si>
  <si>
    <r>
      <t>Personal/Miscellaneous</t>
    </r>
    <r>
      <rPr>
        <i/>
        <sz val="10"/>
        <rFont val="Arial"/>
        <family val="2"/>
      </rPr>
      <t xml:space="preserve"> (per month)</t>
    </r>
  </si>
  <si>
    <r>
      <t xml:space="preserve">Personal/Miscellaneous </t>
    </r>
    <r>
      <rPr>
        <i/>
        <sz val="10"/>
        <rFont val="Arial"/>
        <family val="2"/>
      </rPr>
      <t>(per month)</t>
    </r>
  </si>
  <si>
    <t>Credit eligible for Living Costs</t>
  </si>
  <si>
    <t>Refund Available After Classes Begin</t>
  </si>
  <si>
    <t xml:space="preserve">Total </t>
  </si>
  <si>
    <t>Resources/Credits</t>
  </si>
  <si>
    <t>TOTAL:</t>
  </si>
  <si>
    <t>ATTENDANCE</t>
  </si>
  <si>
    <t>Resources + Credit Balance Available</t>
  </si>
  <si>
    <t>Per Month</t>
  </si>
  <si>
    <t>Total Indirect/Living Costs Shortfall, if any</t>
  </si>
  <si>
    <t>TOTAL Indirect Expenses</t>
  </si>
  <si>
    <t>Less Billed Costs Surplus, if any (Wrksht #1)</t>
  </si>
  <si>
    <t>Amount due to Brown after Funding Applied</t>
  </si>
  <si>
    <t>Overpayment/Credit Balances are not available as a refund for any semester until classes begin;  you should plan to have sufficient resources for each semester to last until the beginning of the following semester.</t>
  </si>
  <si>
    <t>Outside Grant/Scholarship Paid to Brown</t>
  </si>
  <si>
    <t>Stipends, Wages, Salary</t>
  </si>
  <si>
    <t>Stipends, Wages Salary</t>
  </si>
  <si>
    <t>Funding Options for Remaining Costs</t>
  </si>
  <si>
    <t xml:space="preserve">TOTAL COST OF </t>
  </si>
  <si>
    <t xml:space="preserve">* Standard average maximum for your estimated education costs outside of billed charges (indirect costs) is  $3,314 per month. Update the estimated allowances provided (blue cells) if your indirect expenses will differ from the maximum estimates given.  For example, Brown estimates you will incur $2,000 for rent/utilities per month.  If your monthly rent and utilities will differ, then update the $2,000 with your estimate to more accurately determine your cost of attending Brown or the borrowing necessary to cover your costs.   If your total monthly expenses exceed Brown's allowances, and you intend to borrow loans to cover them, you will be required to submit proof of the extra costs to the Office of Financial Aid before any "extra" loan eligibility can be determined.   </t>
  </si>
  <si>
    <t>Funds/Support/Scholarships not paid to Brown</t>
  </si>
  <si>
    <t xml:space="preserve">Refunds from Federal Loan(s) not available until after 7/1/23, otherwise after classes begin. </t>
  </si>
  <si>
    <t>Non-Loan Resources</t>
  </si>
  <si>
    <t>TOTAL FUNDING</t>
  </si>
  <si>
    <r>
      <t xml:space="preserve">SURPLUS or </t>
    </r>
    <r>
      <rPr>
        <b/>
        <sz val="12"/>
        <color rgb="FFC00000"/>
        <rFont val="Arial"/>
        <family val="2"/>
      </rPr>
      <t>(SHORTFALL)</t>
    </r>
  </si>
  <si>
    <t xml:space="preserve">* Federal Student Loans require a Free Application for Federal Student Aid (FAFSA) for the academic year for which enrollment applies.  Apply at fafsa.gov.   Maximum Federal Grad. Direct Unsubsidized Loan is $20,500 per academic year, generally divided equally ($6,833) across terms, regardless of billing variances across semester(s).   Maximum Federal Grad. Direct PLUS Loan borrowing is your Cost of Attendance less other resources, provided you pass credit requirements. Both the Federal Direct Unsubsidized Graduate and Graduate PLUS Loan have loan fees that are assessed upon disbursement.  Current fees are 1.057% for the Graduate Direct Unsubsidized Loan and 4.228% for the Federal Graduate PLUS Loan.  These fees are deducted for you in this worksheet.  For example, a $10,000 PLUS Loan would yield $9,577.20, paid into your student account and first applied against billed charges. Federal Loan eligibility requires  at least "half-time" enrollment as determined by the Brown Graduate School. Additional Loan information is available at brown.edu/loans.  </t>
  </si>
  <si>
    <t>Grad. Fed. Unsub. Loan</t>
  </si>
  <si>
    <t>Graduate PLUS Loan</t>
  </si>
  <si>
    <t xml:space="preserve">** Federal Student Loans require a Free Application for Federal Student Aid (FAFSA) for the academic year for which enrollment applies.  Apply at fafsa.gov.   Maximum Federal Grad. Direct Unsubsidized Loan is $20,500 per academic year, generally divided equally ($6,833) across terms, regardless of enrollment or billing variances.   Maximum Federal Grad. Direct PLUS Loan borrowing is your Cost of Attendance less other resources, provided you pass credit requirements. Both the Federal Direct Unsubsidized Graduate and Graduate PLUS Loan have loan fees that are assessed upon disbursement.  Current fees are 1.057% for the Graduate Direct Unsubsidized Loan and 4.228% for the Federal Graduate PLUS Loan.  These fees are deducted for you in this worksheet.  For example, a $10,000 PLUS Loan would yield $9,577.20, paid into your student account and credited first against billed charges. Federal Loan eligibility requires  at least "half-time" enrollment as determined by the Brown Graduate School. Additional Loan information is available at brown.edu/loans.  </t>
  </si>
  <si>
    <r>
      <t>*** The Brown Installment payment plan through the Bursar's Office includes a $75 enrollment fee which is charged separately.  The 4 month option is available up until August 2</t>
    </r>
    <r>
      <rPr>
        <sz val="8"/>
        <rFont val="Arial"/>
        <family val="2"/>
      </rPr>
      <t>nd</t>
    </r>
    <r>
      <rPr>
        <i/>
        <sz val="8"/>
        <rFont val="Arial"/>
        <family val="2"/>
      </rPr>
      <t xml:space="preserve"> for the fall and January 2</t>
    </r>
    <r>
      <rPr>
        <sz val="8"/>
        <rFont val="Arial"/>
        <family val="2"/>
      </rPr>
      <t>nd</t>
    </r>
    <r>
      <rPr>
        <i/>
        <sz val="8"/>
        <rFont val="Arial"/>
        <family val="2"/>
      </rPr>
      <t xml:space="preserve"> for the spring semesters. There is no payment plan for the summer semester. For more information go to brown.edu/bursar. </t>
    </r>
  </si>
  <si>
    <t>Monthly Rent/Utilities (not billed by Brown)</t>
  </si>
  <si>
    <t>Summer Health Insurance****</t>
  </si>
  <si>
    <t>Annual Health Insurance ****</t>
  </si>
  <si>
    <t>Spring Only Health Insurance****</t>
  </si>
  <si>
    <t>****If you will NOT waive the Student health insurance and will start in the Summer term a separate fee for just the Summer months is imposed; the remaining Annual fee ($4,636) is billed in the Fall semester only.  For fall enrollment starts, annual Health Insurance ($4,636) is billed entirely in the Fall semester.  If you are starting enrollment in the Spring semester ONLY, enter $2,875 for half year coverage in the Spring semester. For details visit https://healthservices.brown.edu/fees-insurance/student-health-insurance-plan-ship</t>
  </si>
  <si>
    <r>
      <t>Elective Brown Billed Housing for Semester</t>
    </r>
    <r>
      <rPr>
        <sz val="10"/>
        <rFont val="Calibri"/>
        <family val="2"/>
      </rPr>
      <t>†</t>
    </r>
  </si>
  <si>
    <r>
      <rPr>
        <sz val="11"/>
        <color theme="1"/>
        <rFont val="Calibri"/>
        <family val="2"/>
      </rPr>
      <t>†</t>
    </r>
    <r>
      <rPr>
        <i/>
        <sz val="8"/>
        <color theme="1"/>
        <rFont val="Arial"/>
        <family val="2"/>
      </rPr>
      <t xml:space="preserve">Living in Brown billed housing?  If so, estimate the monthly charges you will be billed by the Brown Real Estate Office based on your lease agreement and the billing periods for your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</si>
</sst>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quot;$&quot;#,##0"/>
  </numFmts>
  <fonts count="39"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b/>
      <sz val="9"/>
      <name val="Arial"/>
      <family val="2"/>
    </font>
    <font>
      <sz val="10"/>
      <color rgb="FF000000"/>
      <name val="Arial"/>
      <family val="2"/>
    </font>
    <font>
      <b/>
      <i/>
      <sz val="10"/>
      <name val="Arial"/>
      <family val="2"/>
    </font>
    <font>
      <sz val="9"/>
      <color rgb="FF000000"/>
      <name val="Arial"/>
      <family val="2"/>
    </font>
    <font>
      <b/>
      <sz val="10"/>
      <name val="Arial"/>
      <family val="2"/>
    </font>
    <font>
      <i/>
      <sz val="10"/>
      <name val="Arial"/>
      <family val="2"/>
    </font>
    <font>
      <sz val="8"/>
      <name val="Arial"/>
      <family val="2"/>
    </font>
    <font>
      <b/>
      <sz val="8"/>
      <name val="Arial"/>
      <family val="2"/>
    </font>
    <font>
      <i/>
      <sz val="8"/>
      <name val="Arial"/>
      <family val="2"/>
    </font>
    <font>
      <b/>
      <sz val="11"/>
      <name val="Arial"/>
      <family val="2"/>
    </font>
    <font>
      <i/>
      <sz val="9"/>
      <name val="Arial"/>
      <family val="2"/>
    </font>
    <font>
      <u/>
      <sz val="11"/>
      <color theme="10"/>
      <name val="Calibri"/>
      <family val="2"/>
      <scheme val="minor"/>
    </font>
    <font>
      <b/>
      <sz val="11"/>
      <color theme="1"/>
      <name val="Calibri"/>
      <family val="2"/>
      <scheme val="minor"/>
    </font>
    <font>
      <sz val="11"/>
      <color theme="0"/>
      <name val="Calibri"/>
      <family val="2"/>
      <scheme val="minor"/>
    </font>
    <font>
      <sz val="26"/>
      <color rgb="FFC00000"/>
      <name val="Arial"/>
      <family val="2"/>
    </font>
    <font>
      <sz val="26"/>
      <color rgb="FFC00000"/>
      <name val="Calibri"/>
      <family val="2"/>
      <scheme val="minor"/>
    </font>
    <font>
      <sz val="28"/>
      <color theme="1"/>
      <name val="Calibri"/>
      <family val="2"/>
      <scheme val="minor"/>
    </font>
    <font>
      <sz val="18"/>
      <color rgb="FFC00000"/>
      <name val="Calibri"/>
      <family val="2"/>
      <scheme val="minor"/>
    </font>
    <font>
      <b/>
      <sz val="14"/>
      <color theme="0"/>
      <name val="Calibri"/>
      <family val="2"/>
      <scheme val="minor"/>
    </font>
    <font>
      <sz val="11"/>
      <color theme="1"/>
      <name val="Wingdings 3"/>
      <family val="1"/>
      <charset val="2"/>
    </font>
    <font>
      <u/>
      <sz val="10"/>
      <color theme="10"/>
      <name val="Arial"/>
      <family val="2"/>
    </font>
    <font>
      <b/>
      <sz val="11"/>
      <color rgb="FFC00000"/>
      <name val="Arial"/>
      <family val="2"/>
    </font>
    <font>
      <i/>
      <sz val="8"/>
      <color rgb="FFC00000"/>
      <name val="Arial"/>
      <family val="2"/>
    </font>
    <font>
      <i/>
      <sz val="8"/>
      <color theme="1"/>
      <name val="Calibri"/>
      <family val="2"/>
      <scheme val="minor"/>
    </font>
    <font>
      <b/>
      <sz val="10"/>
      <color rgb="FFC00000"/>
      <name val="Arial"/>
      <family val="2"/>
    </font>
    <font>
      <b/>
      <sz val="10"/>
      <color rgb="FFFF0000"/>
      <name val="Arial"/>
      <family val="2"/>
    </font>
    <font>
      <b/>
      <sz val="12"/>
      <color rgb="FFC00000"/>
      <name val="Arial"/>
      <family val="2"/>
    </font>
    <font>
      <sz val="10"/>
      <color rgb="FFC00000"/>
      <name val="Arial"/>
      <family val="2"/>
    </font>
    <font>
      <i/>
      <sz val="8"/>
      <color theme="1"/>
      <name val="Arial"/>
      <family val="2"/>
    </font>
    <font>
      <sz val="10"/>
      <name val="Calibri"/>
      <family val="2"/>
    </font>
    <font>
      <sz val="11"/>
      <color theme="1"/>
      <name val="Calibri"/>
      <family val="2"/>
    </font>
    <font>
      <sz val="11"/>
      <color theme="2" tint="-9.9978637043366805E-2"/>
      <name val="Calibri"/>
      <family val="2"/>
      <scheme val="minor"/>
    </font>
    <font>
      <sz val="10"/>
      <color theme="2" tint="-9.9978637043366805E-2"/>
      <name val="Arial"/>
      <family val="2"/>
    </font>
  </fonts>
  <fills count="30">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rgb="FFD9D9D9"/>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0" tint="-0.14999847407452621"/>
        <bgColor rgb="FFB6D7A8"/>
      </patternFill>
    </fill>
    <fill>
      <patternFill patternType="solid">
        <fgColor rgb="FFC0000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rgb="FFB7DEE8"/>
      </patternFill>
    </fill>
    <fill>
      <patternFill patternType="solid">
        <fgColor theme="9" tint="0.39997558519241921"/>
        <bgColor rgb="FFFCD5B4"/>
      </patternFill>
    </fill>
    <fill>
      <patternFill patternType="solid">
        <fgColor theme="7" tint="0.59999389629810485"/>
        <bgColor rgb="FFB6D7A8"/>
      </patternFill>
    </fill>
    <fill>
      <patternFill patternType="solid">
        <fgColor theme="7" tint="0.39997558519241921"/>
        <bgColor rgb="FFEFEFEF"/>
      </patternFill>
    </fill>
    <fill>
      <patternFill patternType="solid">
        <fgColor theme="7" tint="0.59999389629810485"/>
        <bgColor rgb="FFEFEFEF"/>
      </patternFill>
    </fill>
    <fill>
      <patternFill patternType="solid">
        <fgColor theme="5" tint="0.59999389629810485"/>
        <bgColor indexed="64"/>
      </patternFill>
    </fill>
    <fill>
      <patternFill patternType="solid">
        <fgColor theme="0"/>
        <bgColor rgb="FFD9D9D9"/>
      </patternFill>
    </fill>
    <fill>
      <patternFill patternType="solid">
        <fgColor theme="0"/>
        <bgColor rgb="FFB7DEE8"/>
      </patternFill>
    </fill>
    <fill>
      <patternFill patternType="solid">
        <fgColor rgb="FFC00000"/>
        <bgColor rgb="FFA61C00"/>
      </patternFill>
    </fill>
    <fill>
      <patternFill patternType="solid">
        <fgColor theme="0" tint="-4.9989318521683403E-2"/>
        <bgColor rgb="FFD9D9D9"/>
      </patternFill>
    </fill>
  </fills>
  <borders count="56">
    <border>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bottom/>
      <diagonal/>
    </border>
    <border>
      <left style="thin">
        <color auto="1"/>
      </left>
      <right style="thin">
        <color rgb="FF000000"/>
      </right>
      <top style="thin">
        <color rgb="FF000000"/>
      </top>
      <bottom/>
      <diagonal/>
    </border>
    <border>
      <left/>
      <right/>
      <top style="thin">
        <color rgb="FF000000"/>
      </top>
      <bottom style="thick">
        <color rgb="FF000000"/>
      </bottom>
      <diagonal/>
    </border>
    <border>
      <left/>
      <right style="thin">
        <color auto="1"/>
      </right>
      <top/>
      <bottom/>
      <diagonal/>
    </border>
    <border>
      <left style="thin">
        <color auto="1"/>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ck">
        <color rgb="FF000000"/>
      </right>
      <top style="thin">
        <color indexed="64"/>
      </top>
      <bottom style="thin">
        <color indexed="64"/>
      </bottom>
      <diagonal/>
    </border>
    <border>
      <left/>
      <right style="thin">
        <color rgb="FF000000"/>
      </right>
      <top style="thick">
        <color rgb="FF000000"/>
      </top>
      <bottom style="thin">
        <color rgb="FF000000"/>
      </bottom>
      <diagonal/>
    </border>
    <border>
      <left style="thin">
        <color auto="1"/>
      </left>
      <right/>
      <top/>
      <bottom/>
      <diagonal/>
    </border>
    <border>
      <left style="thin">
        <color rgb="FF000000"/>
      </left>
      <right/>
      <top style="thin">
        <color indexed="64"/>
      </top>
      <bottom/>
      <diagonal/>
    </border>
    <border>
      <left/>
      <right/>
      <top style="thin">
        <color indexed="64"/>
      </top>
      <bottom/>
      <diagonal/>
    </border>
    <border>
      <left style="thin">
        <color rgb="FF000000"/>
      </left>
      <right style="thick">
        <color rgb="FF000000"/>
      </right>
      <top/>
      <bottom/>
      <diagonal/>
    </border>
    <border>
      <left style="medium">
        <color indexed="64"/>
      </left>
      <right style="medium">
        <color indexed="64"/>
      </right>
      <top style="medium">
        <color indexed="64"/>
      </top>
      <bottom style="medium">
        <color indexed="64"/>
      </bottom>
      <diagonal/>
    </border>
    <border>
      <left style="thick">
        <color rgb="FF000000"/>
      </left>
      <right style="thick">
        <color rgb="FF000000"/>
      </right>
      <top style="thick">
        <color rgb="FF000000"/>
      </top>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style="thick">
        <color auto="1"/>
      </left>
      <right style="thick">
        <color rgb="FF000000"/>
      </right>
      <top style="thick">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rgb="FF000000"/>
      </top>
      <bottom/>
      <diagonal/>
    </border>
    <border>
      <left style="thin">
        <color indexed="64"/>
      </left>
      <right style="thick">
        <color rgb="FF000000"/>
      </right>
      <top style="thin">
        <color indexed="64"/>
      </top>
      <bottom/>
      <diagonal/>
    </border>
    <border>
      <left style="thin">
        <color indexed="64"/>
      </left>
      <right style="thick">
        <color rgb="FF000000"/>
      </right>
      <top/>
      <bottom/>
      <diagonal/>
    </border>
    <border>
      <left style="thin">
        <color indexed="64"/>
      </left>
      <right style="thick">
        <color rgb="FF000000"/>
      </right>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ck">
        <color rgb="FF000000"/>
      </bottom>
      <diagonal/>
    </border>
    <border>
      <left style="thin">
        <color indexed="64"/>
      </left>
      <right style="thin">
        <color indexed="64"/>
      </right>
      <top style="thick">
        <color rgb="FF000000"/>
      </top>
      <bottom style="thick">
        <color rgb="FF000000"/>
      </bottom>
      <diagonal/>
    </border>
    <border>
      <left style="thin">
        <color indexed="64"/>
      </left>
      <right style="thin">
        <color indexed="64"/>
      </right>
      <top style="thick">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7" fillId="0" borderId="0" applyNumberFormat="0" applyFill="0" applyBorder="0" applyAlignment="0" applyProtection="0"/>
    <xf numFmtId="0" fontId="26" fillId="0" borderId="0" applyNumberFormat="0" applyFill="0" applyBorder="0" applyAlignment="0" applyProtection="0"/>
  </cellStyleXfs>
  <cellXfs count="238">
    <xf numFmtId="0" fontId="0" fillId="0" borderId="0" xfId="0"/>
    <xf numFmtId="0" fontId="0" fillId="7" borderId="0" xfId="0" applyFont="1" applyFill="1" applyAlignment="1"/>
    <xf numFmtId="0" fontId="1" fillId="6" borderId="4" xfId="0" applyFont="1" applyFill="1" applyBorder="1" applyAlignment="1"/>
    <xf numFmtId="0" fontId="1" fillId="6" borderId="5" xfId="0" applyFont="1" applyFill="1" applyBorder="1" applyAlignment="1"/>
    <xf numFmtId="0" fontId="1" fillId="6" borderId="0" xfId="0" applyFont="1" applyFill="1" applyBorder="1" applyAlignment="1"/>
    <xf numFmtId="0" fontId="1" fillId="2" borderId="0" xfId="0" applyFont="1" applyFill="1" applyBorder="1" applyAlignment="1"/>
    <xf numFmtId="0" fontId="1" fillId="2" borderId="8" xfId="0" applyFont="1" applyFill="1" applyBorder="1"/>
    <xf numFmtId="0" fontId="1" fillId="6" borderId="9" xfId="0" applyFont="1" applyFill="1" applyBorder="1" applyAlignment="1"/>
    <xf numFmtId="0" fontId="5" fillId="2" borderId="1" xfId="0" applyFont="1" applyFill="1" applyBorder="1" applyAlignment="1"/>
    <xf numFmtId="0" fontId="5" fillId="2" borderId="11" xfId="0" applyFont="1" applyFill="1" applyBorder="1" applyAlignment="1"/>
    <xf numFmtId="0" fontId="1" fillId="6" borderId="12" xfId="0" applyFont="1" applyFill="1" applyBorder="1" applyAlignment="1"/>
    <xf numFmtId="0" fontId="1" fillId="8" borderId="14" xfId="0" applyFont="1" applyFill="1" applyBorder="1" applyAlignment="1" applyProtection="1">
      <alignment horizontal="center" vertical="center"/>
      <protection locked="0"/>
    </xf>
    <xf numFmtId="0" fontId="1" fillId="0" borderId="15" xfId="0" applyFont="1" applyBorder="1" applyAlignment="1">
      <alignment vertical="center" wrapText="1"/>
    </xf>
    <xf numFmtId="0" fontId="1" fillId="6" borderId="6" xfId="0" applyFont="1" applyFill="1" applyBorder="1" applyAlignment="1"/>
    <xf numFmtId="0" fontId="1" fillId="0" borderId="0" xfId="0" applyFont="1" applyAlignment="1"/>
    <xf numFmtId="164" fontId="1" fillId="0" borderId="0" xfId="0" applyNumberFormat="1" applyFont="1" applyAlignment="1">
      <alignment horizontal="right"/>
    </xf>
    <xf numFmtId="164" fontId="1" fillId="0" borderId="0" xfId="0" applyNumberFormat="1" applyFont="1" applyBorder="1" applyAlignment="1">
      <alignment horizontal="right"/>
    </xf>
    <xf numFmtId="164" fontId="7" fillId="0" borderId="0" xfId="0" applyNumberFormat="1" applyFont="1" applyFill="1"/>
    <xf numFmtId="0" fontId="11" fillId="0" borderId="0" xfId="0" applyFont="1" applyAlignment="1">
      <alignment horizontal="center"/>
    </xf>
    <xf numFmtId="164" fontId="1" fillId="9" borderId="0" xfId="0" applyNumberFormat="1" applyFont="1" applyFill="1" applyAlignment="1">
      <alignment horizontal="right"/>
    </xf>
    <xf numFmtId="0" fontId="1" fillId="12" borderId="6" xfId="0" applyFont="1" applyFill="1" applyBorder="1" applyAlignment="1">
      <alignment horizontal="center" vertical="center"/>
    </xf>
    <xf numFmtId="164" fontId="1" fillId="12" borderId="6" xfId="0" applyNumberFormat="1" applyFont="1" applyFill="1" applyBorder="1" applyAlignment="1">
      <alignment horizontal="center" vertical="center"/>
    </xf>
    <xf numFmtId="164" fontId="1" fillId="8" borderId="14" xfId="0" applyNumberFormat="1" applyFont="1" applyFill="1" applyBorder="1" applyAlignment="1" applyProtection="1">
      <alignment horizontal="right"/>
      <protection locked="0"/>
    </xf>
    <xf numFmtId="0" fontId="1" fillId="0" borderId="0" xfId="0" applyFont="1" applyAlignment="1">
      <alignment horizontal="center"/>
    </xf>
    <xf numFmtId="0" fontId="10" fillId="12" borderId="6" xfId="0" applyFont="1" applyFill="1" applyBorder="1" applyAlignment="1">
      <alignment horizontal="center" vertical="center"/>
    </xf>
    <xf numFmtId="164" fontId="1" fillId="10" borderId="0" xfId="0" applyNumberFormat="1" applyFont="1" applyFill="1" applyAlignment="1">
      <alignment horizontal="right"/>
    </xf>
    <xf numFmtId="0" fontId="0" fillId="7" borderId="0" xfId="0" applyFont="1" applyFill="1" applyAlignment="1">
      <alignment horizontal="center"/>
    </xf>
    <xf numFmtId="0" fontId="0" fillId="7" borderId="0" xfId="0" applyFont="1" applyFill="1" applyAlignment="1">
      <alignment vertical="center"/>
    </xf>
    <xf numFmtId="0" fontId="0" fillId="0" borderId="0" xfId="0" applyFont="1" applyAlignment="1"/>
    <xf numFmtId="0" fontId="0" fillId="7" borderId="0" xfId="0" applyFont="1" applyFill="1" applyBorder="1" applyAlignment="1"/>
    <xf numFmtId="0" fontId="15" fillId="12" borderId="20" xfId="0" applyFont="1" applyFill="1" applyBorder="1" applyAlignment="1">
      <alignment vertical="center" wrapText="1"/>
    </xf>
    <xf numFmtId="0" fontId="15" fillId="12" borderId="21" xfId="0" applyFont="1" applyFill="1" applyBorder="1" applyAlignment="1">
      <alignment horizontal="center" vertical="center"/>
    </xf>
    <xf numFmtId="0" fontId="1" fillId="0" borderId="5" xfId="0" applyFont="1" applyBorder="1" applyAlignment="1"/>
    <xf numFmtId="165" fontId="1" fillId="8" borderId="14" xfId="0" applyNumberFormat="1" applyFont="1" applyFill="1" applyBorder="1" applyAlignment="1" applyProtection="1">
      <alignment horizontal="right"/>
      <protection locked="0"/>
    </xf>
    <xf numFmtId="165" fontId="1" fillId="0" borderId="6" xfId="0" applyNumberFormat="1" applyFont="1" applyBorder="1" applyAlignment="1">
      <alignment horizontal="right"/>
    </xf>
    <xf numFmtId="164" fontId="1" fillId="13" borderId="12" xfId="0" applyNumberFormat="1" applyFont="1" applyFill="1" applyBorder="1" applyAlignment="1">
      <alignment horizontal="right"/>
    </xf>
    <xf numFmtId="164" fontId="1" fillId="10" borderId="6" xfId="0" applyNumberFormat="1" applyFont="1" applyFill="1" applyBorder="1" applyAlignment="1">
      <alignment horizontal="right"/>
    </xf>
    <xf numFmtId="0" fontId="11" fillId="0" borderId="5" xfId="0" applyFont="1" applyBorder="1" applyAlignment="1">
      <alignment horizontal="center"/>
    </xf>
    <xf numFmtId="0" fontId="1" fillId="0" borderId="22" xfId="0" applyFont="1" applyBorder="1" applyAlignment="1">
      <alignment wrapText="1"/>
    </xf>
    <xf numFmtId="0" fontId="11" fillId="0" borderId="17" xfId="0" applyFont="1" applyBorder="1" applyAlignment="1">
      <alignment horizontal="center"/>
    </xf>
    <xf numFmtId="164" fontId="1" fillId="9" borderId="16" xfId="0" applyNumberFormat="1" applyFont="1" applyFill="1" applyBorder="1" applyAlignment="1">
      <alignment horizontal="right"/>
    </xf>
    <xf numFmtId="164" fontId="1" fillId="9" borderId="23" xfId="0" applyNumberFormat="1" applyFont="1" applyFill="1" applyBorder="1" applyAlignment="1">
      <alignment horizontal="right"/>
    </xf>
    <xf numFmtId="0" fontId="1" fillId="0" borderId="24" xfId="0" applyFont="1" applyBorder="1" applyAlignment="1"/>
    <xf numFmtId="0" fontId="1" fillId="6" borderId="24" xfId="0" applyFont="1" applyFill="1" applyBorder="1" applyAlignment="1"/>
    <xf numFmtId="0" fontId="1" fillId="4" borderId="2" xfId="0" applyFont="1" applyFill="1" applyBorder="1" applyAlignment="1"/>
    <xf numFmtId="0" fontId="1" fillId="0" borderId="25" xfId="0" applyFont="1" applyBorder="1" applyAlignment="1"/>
    <xf numFmtId="164" fontId="1" fillId="0" borderId="26" xfId="0" applyNumberFormat="1" applyFont="1" applyBorder="1" applyAlignment="1">
      <alignment horizontal="right"/>
    </xf>
    <xf numFmtId="0" fontId="17" fillId="0" borderId="27" xfId="1" applyBorder="1" applyAlignment="1">
      <alignment wrapText="1"/>
    </xf>
    <xf numFmtId="0" fontId="17" fillId="0" borderId="5" xfId="1" applyBorder="1" applyAlignment="1">
      <alignment wrapText="1"/>
    </xf>
    <xf numFmtId="0" fontId="1" fillId="8" borderId="29" xfId="0" applyFont="1" applyFill="1" applyBorder="1" applyAlignment="1" applyProtection="1">
      <alignment horizontal="center" vertical="center"/>
      <protection locked="0"/>
    </xf>
    <xf numFmtId="0" fontId="1" fillId="8" borderId="28" xfId="0" applyFont="1" applyFill="1" applyBorder="1" applyAlignment="1" applyProtection="1">
      <alignment horizontal="center" vertical="center"/>
      <protection locked="0"/>
    </xf>
    <xf numFmtId="0" fontId="0" fillId="7" borderId="0" xfId="0" applyFont="1" applyFill="1" applyBorder="1" applyAlignment="1">
      <alignment horizontal="center"/>
    </xf>
    <xf numFmtId="0" fontId="0" fillId="0" borderId="0" xfId="0" applyAlignment="1">
      <alignment horizontal="center"/>
    </xf>
    <xf numFmtId="0" fontId="24" fillId="15" borderId="0" xfId="0" applyFont="1" applyFill="1" applyAlignment="1">
      <alignment horizontal="center"/>
    </xf>
    <xf numFmtId="0" fontId="0" fillId="0" borderId="0" xfId="0" applyAlignment="1">
      <alignment horizontal="left"/>
    </xf>
    <xf numFmtId="0" fontId="18" fillId="0" borderId="0" xfId="0" applyFont="1" applyAlignment="1">
      <alignment horizontal="left"/>
    </xf>
    <xf numFmtId="0" fontId="25" fillId="0" borderId="0" xfId="0" applyFont="1"/>
    <xf numFmtId="0" fontId="18" fillId="0" borderId="0" xfId="0" applyFont="1"/>
    <xf numFmtId="0" fontId="26" fillId="0" borderId="0" xfId="2"/>
    <xf numFmtId="0" fontId="19" fillId="0" borderId="0" xfId="0" applyFont="1"/>
    <xf numFmtId="0" fontId="0" fillId="16" borderId="0" xfId="0" applyFill="1"/>
    <xf numFmtId="0" fontId="10" fillId="11" borderId="3"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6" fillId="22" borderId="0" xfId="0" applyFont="1" applyFill="1" applyAlignment="1">
      <alignment horizontal="center" vertical="center" wrapText="1"/>
    </xf>
    <xf numFmtId="164" fontId="9" fillId="18" borderId="0" xfId="0" applyNumberFormat="1" applyFont="1" applyFill="1" applyAlignment="1">
      <alignment horizontal="center"/>
    </xf>
    <xf numFmtId="164" fontId="1" fillId="25" borderId="0" xfId="0" applyNumberFormat="1" applyFont="1" applyFill="1" applyAlignment="1">
      <alignment horizontal="right"/>
    </xf>
    <xf numFmtId="0" fontId="1" fillId="0" borderId="5" xfId="0" applyFont="1" applyBorder="1" applyAlignment="1">
      <alignment horizontal="right"/>
    </xf>
    <xf numFmtId="165" fontId="1" fillId="21" borderId="0" xfId="0" applyNumberFormat="1" applyFont="1" applyFill="1" applyAlignment="1">
      <alignment horizontal="right"/>
    </xf>
    <xf numFmtId="0" fontId="1" fillId="0" borderId="7" xfId="0" applyFont="1" applyBorder="1" applyAlignment="1"/>
    <xf numFmtId="0" fontId="4" fillId="0" borderId="7" xfId="0" applyFont="1" applyBorder="1" applyAlignment="1">
      <alignment vertical="center"/>
    </xf>
    <xf numFmtId="0" fontId="1" fillId="0" borderId="19" xfId="0" applyFont="1" applyBorder="1" applyAlignment="1"/>
    <xf numFmtId="0" fontId="8" fillId="2" borderId="7" xfId="0" applyFont="1" applyFill="1" applyBorder="1" applyAlignment="1"/>
    <xf numFmtId="0" fontId="14" fillId="6" borderId="17" xfId="0" applyFont="1" applyFill="1" applyBorder="1" applyAlignment="1"/>
    <xf numFmtId="0" fontId="14" fillId="26" borderId="7" xfId="0" applyFont="1" applyFill="1" applyBorder="1" applyAlignment="1"/>
    <xf numFmtId="0" fontId="14" fillId="12" borderId="8" xfId="0" applyFont="1" applyFill="1" applyBorder="1" applyAlignment="1"/>
    <xf numFmtId="0" fontId="14" fillId="12" borderId="7" xfId="0" applyFont="1" applyFill="1" applyBorder="1" applyAlignment="1"/>
    <xf numFmtId="0" fontId="14" fillId="6" borderId="8" xfId="0" applyFont="1" applyFill="1" applyBorder="1" applyAlignment="1"/>
    <xf numFmtId="0" fontId="29" fillId="7" borderId="0" xfId="0" applyFont="1" applyFill="1" applyBorder="1" applyAlignment="1"/>
    <xf numFmtId="0" fontId="29" fillId="0" borderId="0" xfId="0" applyFont="1"/>
    <xf numFmtId="165" fontId="1" fillId="27" borderId="14" xfId="0" applyNumberFormat="1" applyFont="1" applyFill="1" applyBorder="1" applyAlignment="1" applyProtection="1">
      <alignment horizontal="right"/>
    </xf>
    <xf numFmtId="165" fontId="1" fillId="0" borderId="0" xfId="0" applyNumberFormat="1" applyFont="1" applyFill="1" applyAlignment="1" applyProtection="1">
      <alignment horizontal="right"/>
    </xf>
    <xf numFmtId="0" fontId="1" fillId="6" borderId="4" xfId="0" applyFont="1" applyFill="1" applyBorder="1" applyAlignment="1">
      <alignment vertical="center"/>
    </xf>
    <xf numFmtId="0" fontId="1" fillId="0" borderId="5" xfId="0" applyFont="1" applyBorder="1" applyAlignment="1">
      <alignment vertical="center"/>
    </xf>
    <xf numFmtId="165" fontId="1" fillId="8" borderId="14" xfId="0" applyNumberFormat="1" applyFont="1" applyFill="1" applyBorder="1" applyAlignment="1" applyProtection="1">
      <alignment horizontal="right" vertical="center"/>
      <protection locked="0"/>
    </xf>
    <xf numFmtId="0" fontId="1" fillId="6" borderId="6" xfId="0" applyFont="1" applyFill="1" applyBorder="1" applyAlignment="1">
      <alignment vertical="center"/>
    </xf>
    <xf numFmtId="0" fontId="0" fillId="7" borderId="0" xfId="0" applyFont="1" applyFill="1" applyBorder="1" applyAlignment="1">
      <alignment vertical="center"/>
    </xf>
    <xf numFmtId="0" fontId="0" fillId="0" borderId="0" xfId="0" applyAlignment="1">
      <alignment vertical="center"/>
    </xf>
    <xf numFmtId="165" fontId="1" fillId="0" borderId="0" xfId="0" applyNumberFormat="1" applyFont="1" applyAlignment="1" applyProtection="1">
      <alignment horizontal="right"/>
      <protection locked="0"/>
    </xf>
    <xf numFmtId="165" fontId="31" fillId="0" borderId="0" xfId="0" applyNumberFormat="1" applyFont="1" applyAlignment="1">
      <alignment horizontal="right"/>
    </xf>
    <xf numFmtId="164" fontId="31" fillId="25" borderId="0" xfId="0" applyNumberFormat="1" applyFont="1" applyFill="1" applyAlignment="1">
      <alignment horizontal="right"/>
    </xf>
    <xf numFmtId="164" fontId="33" fillId="9" borderId="0" xfId="0" applyNumberFormat="1" applyFont="1" applyFill="1" applyAlignment="1">
      <alignment horizontal="right"/>
    </xf>
    <xf numFmtId="164" fontId="33" fillId="9" borderId="0" xfId="0" applyNumberFormat="1" applyFont="1" applyFill="1" applyBorder="1" applyAlignment="1">
      <alignment horizontal="right"/>
    </xf>
    <xf numFmtId="0" fontId="6" fillId="8" borderId="32" xfId="0" applyFont="1" applyFill="1" applyBorder="1" applyAlignment="1">
      <alignment horizontal="center" vertical="center" wrapText="1"/>
    </xf>
    <xf numFmtId="0" fontId="6" fillId="20" borderId="30" xfId="0" applyFont="1" applyFill="1" applyBorder="1" applyAlignment="1">
      <alignment horizontal="center" vertical="center" wrapText="1"/>
    </xf>
    <xf numFmtId="0" fontId="6" fillId="21" borderId="30" xfId="0" applyFont="1" applyFill="1" applyBorder="1" applyAlignment="1">
      <alignment horizontal="center" vertical="center"/>
    </xf>
    <xf numFmtId="0" fontId="0" fillId="7" borderId="1" xfId="0" applyFont="1" applyFill="1" applyBorder="1" applyAlignment="1">
      <alignment horizontal="center"/>
    </xf>
    <xf numFmtId="0" fontId="5" fillId="2" borderId="24" xfId="0" applyFont="1" applyFill="1" applyBorder="1" applyAlignment="1"/>
    <xf numFmtId="0" fontId="1" fillId="0" borderId="40" xfId="0" applyFont="1" applyBorder="1" applyAlignment="1">
      <alignment wrapText="1"/>
    </xf>
    <xf numFmtId="0" fontId="17" fillId="0" borderId="41" xfId="1" applyBorder="1" applyAlignment="1">
      <alignment wrapText="1"/>
    </xf>
    <xf numFmtId="0" fontId="1" fillId="0" borderId="42" xfId="0" applyFont="1" applyBorder="1" applyAlignment="1">
      <alignment wrapText="1"/>
    </xf>
    <xf numFmtId="0" fontId="1" fillId="0" borderId="36" xfId="0" applyFont="1" applyBorder="1" applyAlignment="1"/>
    <xf numFmtId="0" fontId="11" fillId="0" borderId="43" xfId="0" applyFont="1" applyBorder="1" applyAlignment="1">
      <alignment horizontal="center"/>
    </xf>
    <xf numFmtId="0" fontId="0" fillId="7" borderId="24" xfId="0" applyFont="1" applyFill="1" applyBorder="1" applyAlignment="1">
      <alignment vertical="center"/>
    </xf>
    <xf numFmtId="0" fontId="0" fillId="7" borderId="24" xfId="0" applyFont="1" applyFill="1" applyBorder="1" applyAlignment="1"/>
    <xf numFmtId="0" fontId="0" fillId="0" borderId="24" xfId="0" applyFont="1" applyBorder="1" applyAlignment="1"/>
    <xf numFmtId="0" fontId="0" fillId="0" borderId="24" xfId="0" applyBorder="1"/>
    <xf numFmtId="0" fontId="1" fillId="6" borderId="5" xfId="0" applyFont="1" applyFill="1" applyBorder="1" applyAlignment="1">
      <alignment vertical="center"/>
    </xf>
    <xf numFmtId="0" fontId="4" fillId="0" borderId="44" xfId="0" applyFont="1" applyBorder="1" applyAlignment="1">
      <alignment vertical="center"/>
    </xf>
    <xf numFmtId="0" fontId="5" fillId="2" borderId="39" xfId="0" applyFont="1" applyFill="1" applyBorder="1" applyAlignment="1"/>
    <xf numFmtId="0" fontId="15" fillId="12" borderId="45" xfId="0" applyFont="1" applyFill="1" applyBorder="1" applyAlignment="1">
      <alignment vertical="center" wrapText="1"/>
    </xf>
    <xf numFmtId="0" fontId="8" fillId="2" borderId="44" xfId="0" applyFont="1" applyFill="1" applyBorder="1" applyAlignment="1"/>
    <xf numFmtId="0" fontId="1" fillId="0" borderId="24" xfId="0" applyFont="1" applyBorder="1" applyAlignment="1">
      <alignment vertical="center"/>
    </xf>
    <xf numFmtId="0" fontId="11" fillId="0" borderId="24" xfId="0" applyFont="1" applyBorder="1" applyAlignment="1">
      <alignment horizontal="center"/>
    </xf>
    <xf numFmtId="0" fontId="1" fillId="0" borderId="24" xfId="0" applyFont="1" applyBorder="1" applyAlignment="1">
      <alignment horizontal="right"/>
    </xf>
    <xf numFmtId="0" fontId="28" fillId="26" borderId="44" xfId="0" applyFont="1" applyFill="1" applyBorder="1" applyAlignment="1"/>
    <xf numFmtId="0" fontId="37" fillId="6" borderId="0" xfId="0" applyFont="1" applyFill="1" applyBorder="1" applyAlignment="1"/>
    <xf numFmtId="0" fontId="38" fillId="6" borderId="0" xfId="0" applyFont="1" applyFill="1" applyBorder="1" applyAlignment="1"/>
    <xf numFmtId="0" fontId="38" fillId="4" borderId="0" xfId="0" applyFont="1" applyFill="1" applyBorder="1" applyAlignment="1"/>
    <xf numFmtId="0" fontId="38" fillId="4" borderId="8" xfId="0" applyFont="1" applyFill="1" applyBorder="1" applyAlignment="1"/>
    <xf numFmtId="0" fontId="38" fillId="6" borderId="8" xfId="0" applyFont="1" applyFill="1" applyBorder="1" applyAlignment="1"/>
    <xf numFmtId="0" fontId="38" fillId="4" borderId="43" xfId="0" applyFont="1" applyFill="1" applyBorder="1" applyAlignment="1"/>
    <xf numFmtId="0" fontId="37" fillId="6" borderId="12" xfId="0" applyFont="1" applyFill="1" applyBorder="1" applyAlignment="1"/>
    <xf numFmtId="0" fontId="0" fillId="7" borderId="12" xfId="0" applyFont="1" applyFill="1" applyBorder="1" applyAlignment="1">
      <alignment horizontal="center"/>
    </xf>
    <xf numFmtId="0" fontId="0" fillId="7" borderId="12" xfId="0" applyFont="1" applyFill="1" applyBorder="1" applyAlignment="1"/>
    <xf numFmtId="0" fontId="0" fillId="0" borderId="12" xfId="0" applyBorder="1"/>
    <xf numFmtId="0" fontId="1" fillId="29" borderId="24" xfId="0" applyFont="1" applyFill="1" applyBorder="1" applyAlignment="1"/>
    <xf numFmtId="0" fontId="38" fillId="29" borderId="24" xfId="0" applyFont="1" applyFill="1" applyBorder="1" applyAlignment="1"/>
    <xf numFmtId="0" fontId="1" fillId="29" borderId="24" xfId="0" applyFont="1" applyFill="1" applyBorder="1" applyAlignment="1">
      <alignment vertical="center"/>
    </xf>
    <xf numFmtId="0" fontId="11" fillId="29" borderId="24" xfId="0" applyFont="1" applyFill="1" applyBorder="1" applyAlignment="1"/>
    <xf numFmtId="0" fontId="0" fillId="7" borderId="24" xfId="0" applyFont="1" applyFill="1" applyBorder="1" applyAlignment="1">
      <alignment horizontal="center"/>
    </xf>
    <xf numFmtId="0" fontId="0" fillId="7" borderId="24" xfId="0" applyFill="1" applyBorder="1"/>
    <xf numFmtId="0" fontId="1" fillId="6" borderId="26" xfId="0" applyFont="1" applyFill="1" applyBorder="1" applyAlignment="1"/>
    <xf numFmtId="0" fontId="1" fillId="4" borderId="26" xfId="0" applyFont="1" applyFill="1" applyBorder="1" applyAlignment="1"/>
    <xf numFmtId="0" fontId="3" fillId="6" borderId="26" xfId="0" applyFont="1" applyFill="1" applyBorder="1" applyAlignment="1">
      <alignment vertical="center"/>
    </xf>
    <xf numFmtId="0" fontId="1" fillId="2" borderId="26" xfId="0" applyFont="1" applyFill="1" applyBorder="1" applyAlignment="1"/>
    <xf numFmtId="0" fontId="1" fillId="5" borderId="26" xfId="0" applyFont="1" applyFill="1" applyBorder="1" applyAlignment="1"/>
    <xf numFmtId="0" fontId="1" fillId="6" borderId="37" xfId="0" applyFont="1" applyFill="1" applyBorder="1" applyAlignment="1"/>
    <xf numFmtId="0" fontId="38" fillId="4" borderId="12" xfId="0" applyFont="1" applyFill="1" applyBorder="1"/>
    <xf numFmtId="0" fontId="6" fillId="8" borderId="49" xfId="0" applyFont="1" applyFill="1" applyBorder="1" applyAlignment="1">
      <alignment horizontal="center" vertical="center" wrapText="1"/>
    </xf>
    <xf numFmtId="0" fontId="1" fillId="11" borderId="9" xfId="0" applyFont="1" applyFill="1" applyBorder="1" applyAlignment="1">
      <alignment horizontal="center" vertical="center"/>
    </xf>
    <xf numFmtId="164" fontId="1" fillId="11" borderId="9" xfId="0" applyNumberFormat="1" applyFont="1" applyFill="1" applyBorder="1" applyAlignment="1">
      <alignment horizontal="center" vertical="center"/>
    </xf>
    <xf numFmtId="164" fontId="10" fillId="11" borderId="9" xfId="0" applyNumberFormat="1" applyFont="1" applyFill="1" applyBorder="1" applyAlignment="1">
      <alignment horizontal="center" vertical="center"/>
    </xf>
    <xf numFmtId="164" fontId="27" fillId="0" borderId="9" xfId="0" applyNumberFormat="1" applyFont="1" applyBorder="1" applyAlignment="1">
      <alignment horizontal="center"/>
    </xf>
    <xf numFmtId="164" fontId="4" fillId="24" borderId="53" xfId="0" applyNumberFormat="1" applyFont="1" applyFill="1" applyBorder="1" applyAlignment="1">
      <alignment horizontal="center" vertical="top"/>
    </xf>
    <xf numFmtId="164" fontId="4" fillId="24" borderId="9" xfId="0" applyNumberFormat="1" applyFont="1" applyFill="1" applyBorder="1" applyAlignment="1">
      <alignment horizontal="center" vertical="top"/>
    </xf>
    <xf numFmtId="164" fontId="30" fillId="24" borderId="54" xfId="0" applyNumberFormat="1" applyFont="1" applyFill="1" applyBorder="1" applyAlignment="1">
      <alignment horizontal="center" vertical="center" wrapText="1"/>
    </xf>
    <xf numFmtId="0" fontId="0" fillId="7" borderId="26" xfId="0" applyFont="1" applyFill="1" applyBorder="1" applyAlignment="1">
      <alignment horizontal="center"/>
    </xf>
    <xf numFmtId="164" fontId="10" fillId="12" borderId="6" xfId="0" applyNumberFormat="1" applyFont="1" applyFill="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1" fillId="4" borderId="46" xfId="0" applyFont="1" applyFill="1" applyBorder="1"/>
    <xf numFmtId="0" fontId="1" fillId="4" borderId="12" xfId="0" applyFont="1" applyFill="1" applyBorder="1"/>
    <xf numFmtId="0" fontId="1" fillId="4" borderId="31" xfId="0" applyFont="1" applyFill="1" applyBorder="1"/>
    <xf numFmtId="164" fontId="1" fillId="14" borderId="36" xfId="0" applyNumberFormat="1" applyFont="1" applyFill="1" applyBorder="1" applyAlignment="1">
      <alignment horizontal="center"/>
    </xf>
    <xf numFmtId="164" fontId="1" fillId="14" borderId="26" xfId="0" applyNumberFormat="1" applyFont="1" applyFill="1" applyBorder="1" applyAlignment="1">
      <alignment horizontal="center"/>
    </xf>
    <xf numFmtId="164" fontId="1" fillId="14" borderId="38" xfId="0" applyNumberFormat="1" applyFont="1" applyFill="1" applyBorder="1" applyAlignment="1">
      <alignment horizontal="center"/>
    </xf>
    <xf numFmtId="164" fontId="1" fillId="14" borderId="18" xfId="0" applyNumberFormat="1" applyFont="1" applyFill="1" applyBorder="1" applyAlignment="1">
      <alignment horizontal="center"/>
    </xf>
    <xf numFmtId="0" fontId="26" fillId="19" borderId="33" xfId="2" applyFill="1" applyBorder="1" applyAlignment="1">
      <alignment horizontal="center" vertical="center" wrapText="1"/>
    </xf>
    <xf numFmtId="0" fontId="26" fillId="19" borderId="34" xfId="2" applyFill="1" applyBorder="1" applyAlignment="1">
      <alignment horizontal="center" vertical="center" wrapText="1"/>
    </xf>
    <xf numFmtId="0" fontId="26" fillId="19" borderId="35" xfId="2" applyFill="1" applyBorder="1" applyAlignment="1">
      <alignment horizontal="center" vertical="center" wrapText="1"/>
    </xf>
    <xf numFmtId="0" fontId="26" fillId="18" borderId="33" xfId="2" applyFill="1" applyBorder="1" applyAlignment="1">
      <alignment horizontal="center" vertical="center" wrapText="1"/>
    </xf>
    <xf numFmtId="0" fontId="26" fillId="18" borderId="34" xfId="2" applyFill="1" applyBorder="1" applyAlignment="1">
      <alignment horizontal="center" vertical="center" wrapText="1"/>
    </xf>
    <xf numFmtId="0" fontId="26" fillId="18" borderId="35" xfId="2" applyFill="1" applyBorder="1" applyAlignment="1">
      <alignment horizontal="center" vertical="center" wrapText="1"/>
    </xf>
    <xf numFmtId="0" fontId="26" fillId="19" borderId="36" xfId="2" applyFill="1" applyBorder="1" applyAlignment="1">
      <alignment vertical="center" wrapText="1"/>
    </xf>
    <xf numFmtId="0" fontId="26" fillId="19" borderId="26" xfId="2" applyFill="1" applyBorder="1" applyAlignment="1">
      <alignment vertical="center" wrapText="1"/>
    </xf>
    <xf numFmtId="0" fontId="26" fillId="19" borderId="37" xfId="2" applyFill="1" applyBorder="1" applyAlignment="1">
      <alignment vertical="center" wrapText="1"/>
    </xf>
    <xf numFmtId="0" fontId="26" fillId="19" borderId="24" xfId="2" applyFill="1" applyBorder="1" applyAlignment="1">
      <alignment vertical="center" wrapText="1"/>
    </xf>
    <xf numFmtId="0" fontId="26" fillId="19" borderId="0" xfId="2" applyFill="1" applyBorder="1" applyAlignment="1">
      <alignment vertical="center" wrapText="1"/>
    </xf>
    <xf numFmtId="0" fontId="26" fillId="19" borderId="12" xfId="2" applyFill="1" applyBorder="1" applyAlignment="1">
      <alignment vertical="center" wrapText="1"/>
    </xf>
    <xf numFmtId="0" fontId="26" fillId="19" borderId="38" xfId="2" applyFill="1" applyBorder="1" applyAlignment="1">
      <alignment vertical="center" wrapText="1"/>
    </xf>
    <xf numFmtId="0" fontId="26" fillId="19" borderId="18" xfId="2" applyFill="1" applyBorder="1" applyAlignment="1">
      <alignment vertical="center" wrapText="1"/>
    </xf>
    <xf numFmtId="0" fontId="26" fillId="19" borderId="31" xfId="2" applyFill="1" applyBorder="1" applyAlignment="1">
      <alignment vertical="center" wrapText="1"/>
    </xf>
    <xf numFmtId="0" fontId="1" fillId="6" borderId="18" xfId="0" applyFont="1" applyFill="1" applyBorder="1" applyAlignment="1">
      <alignment horizontal="center"/>
    </xf>
    <xf numFmtId="0" fontId="33" fillId="12" borderId="47" xfId="0" applyFont="1" applyFill="1" applyBorder="1" applyAlignment="1">
      <alignment horizontal="center" vertical="center"/>
    </xf>
    <xf numFmtId="0" fontId="33" fillId="12" borderId="55" xfId="0" applyFont="1" applyFill="1" applyBorder="1" applyAlignment="1">
      <alignment horizontal="center" vertical="center"/>
    </xf>
    <xf numFmtId="0" fontId="33" fillId="12" borderId="36" xfId="0" applyFont="1" applyFill="1" applyBorder="1" applyAlignment="1">
      <alignment horizontal="center" vertical="center" wrapText="1"/>
    </xf>
    <xf numFmtId="0" fontId="33" fillId="12" borderId="26" xfId="0" applyFont="1" applyFill="1" applyBorder="1" applyAlignment="1">
      <alignment horizontal="center" vertical="center" wrapText="1"/>
    </xf>
    <xf numFmtId="0" fontId="33" fillId="12" borderId="37" xfId="0" applyFont="1" applyFill="1" applyBorder="1" applyAlignment="1">
      <alignment horizontal="center" vertical="center" wrapText="1"/>
    </xf>
    <xf numFmtId="0" fontId="33" fillId="12" borderId="38"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33" fillId="12" borderId="31" xfId="0" applyFont="1" applyFill="1" applyBorder="1" applyAlignment="1">
      <alignment horizontal="center" vertical="center" wrapText="1"/>
    </xf>
    <xf numFmtId="0" fontId="8" fillId="2" borderId="7" xfId="0" applyFont="1" applyFill="1" applyBorder="1" applyAlignment="1">
      <alignment horizontal="center"/>
    </xf>
    <xf numFmtId="0" fontId="1" fillId="0" borderId="1" xfId="0" applyFont="1" applyBorder="1"/>
    <xf numFmtId="0" fontId="1" fillId="0" borderId="7" xfId="0" applyFont="1" applyBorder="1"/>
    <xf numFmtId="0" fontId="33" fillId="12" borderId="36" xfId="0" applyFont="1" applyFill="1" applyBorder="1" applyAlignment="1">
      <alignment horizontal="center" vertical="center"/>
    </xf>
    <xf numFmtId="0" fontId="33" fillId="12" borderId="26" xfId="0" applyFont="1" applyFill="1" applyBorder="1" applyAlignment="1">
      <alignment horizontal="center" vertical="center"/>
    </xf>
    <xf numFmtId="0" fontId="33" fillId="12" borderId="37" xfId="0" applyFont="1" applyFill="1" applyBorder="1" applyAlignment="1">
      <alignment horizontal="center" vertical="center"/>
    </xf>
    <xf numFmtId="0" fontId="33" fillId="12" borderId="38" xfId="0" applyFont="1" applyFill="1" applyBorder="1" applyAlignment="1">
      <alignment horizontal="center" vertical="center"/>
    </xf>
    <xf numFmtId="0" fontId="33" fillId="12" borderId="18" xfId="0" applyFont="1" applyFill="1" applyBorder="1" applyAlignment="1">
      <alignment horizontal="center" vertical="center"/>
    </xf>
    <xf numFmtId="0" fontId="33" fillId="12" borderId="31" xfId="0" applyFont="1" applyFill="1" applyBorder="1" applyAlignment="1">
      <alignment horizontal="center" vertical="center"/>
    </xf>
    <xf numFmtId="0" fontId="1" fillId="2" borderId="2" xfId="0" applyFont="1" applyFill="1" applyBorder="1"/>
    <xf numFmtId="0" fontId="1" fillId="0" borderId="5" xfId="0" applyFont="1" applyBorder="1"/>
    <xf numFmtId="0" fontId="2" fillId="3" borderId="1" xfId="0" applyFont="1" applyFill="1" applyBorder="1" applyAlignment="1">
      <alignment horizontal="center" vertical="center"/>
    </xf>
    <xf numFmtId="0" fontId="0" fillId="0" borderId="0" xfId="0" applyFont="1" applyAlignment="1"/>
    <xf numFmtId="0" fontId="3" fillId="6" borderId="1" xfId="0" applyFont="1" applyFill="1" applyBorder="1" applyAlignment="1">
      <alignment horizontal="center" vertical="center"/>
    </xf>
    <xf numFmtId="0" fontId="1" fillId="6" borderId="1" xfId="0" applyFont="1" applyFill="1" applyBorder="1"/>
    <xf numFmtId="0" fontId="0" fillId="6" borderId="0" xfId="0" applyFont="1" applyFill="1" applyBorder="1" applyAlignment="1"/>
    <xf numFmtId="0" fontId="1" fillId="5" borderId="26" xfId="0" applyFont="1" applyFill="1" applyBorder="1"/>
    <xf numFmtId="0" fontId="1" fillId="6" borderId="26" xfId="0" applyFont="1" applyFill="1" applyBorder="1"/>
    <xf numFmtId="0" fontId="1" fillId="2" borderId="44" xfId="0" applyFont="1" applyFill="1" applyBorder="1"/>
    <xf numFmtId="0" fontId="1" fillId="2" borderId="8" xfId="0" applyFont="1" applyFill="1" applyBorder="1"/>
    <xf numFmtId="0" fontId="1" fillId="0" borderId="8" xfId="0" applyFont="1" applyBorder="1"/>
    <xf numFmtId="0" fontId="4" fillId="0" borderId="44"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1" fillId="5" borderId="0" xfId="0" applyFont="1" applyFill="1" applyBorder="1"/>
    <xf numFmtId="0" fontId="1" fillId="6" borderId="0" xfId="0" applyFont="1" applyFill="1" applyBorder="1"/>
    <xf numFmtId="0" fontId="8" fillId="2" borderId="0" xfId="0" applyFont="1" applyFill="1" applyBorder="1" applyAlignment="1">
      <alignment horizontal="center"/>
    </xf>
    <xf numFmtId="0" fontId="34" fillId="12" borderId="33" xfId="0" applyFont="1" applyFill="1" applyBorder="1" applyAlignment="1">
      <alignment vertical="center"/>
    </xf>
    <xf numFmtId="0" fontId="34" fillId="12" borderId="34" xfId="0" applyFont="1" applyFill="1" applyBorder="1" applyAlignment="1">
      <alignment vertical="center"/>
    </xf>
    <xf numFmtId="0" fontId="34" fillId="12" borderId="33" xfId="0" applyFont="1" applyFill="1" applyBorder="1" applyAlignment="1">
      <alignment horizontal="left" vertical="center" wrapText="1"/>
    </xf>
    <xf numFmtId="0" fontId="34" fillId="12" borderId="34" xfId="0" applyFont="1" applyFill="1" applyBorder="1" applyAlignment="1">
      <alignment horizontal="left" vertical="center" wrapText="1"/>
    </xf>
    <xf numFmtId="0" fontId="34" fillId="12" borderId="35" xfId="0" applyFont="1" applyFill="1" applyBorder="1" applyAlignment="1">
      <alignment horizontal="left" vertical="center" wrapText="1"/>
    </xf>
    <xf numFmtId="0" fontId="12" fillId="0" borderId="30" xfId="0" applyFont="1" applyBorder="1" applyAlignment="1">
      <alignment horizontal="left" vertical="top" wrapText="1"/>
    </xf>
    <xf numFmtId="0" fontId="14" fillId="0" borderId="30" xfId="0" applyFont="1" applyBorder="1" applyAlignment="1">
      <alignment horizontal="left" vertical="top" wrapText="1"/>
    </xf>
    <xf numFmtId="0" fontId="14" fillId="0" borderId="30" xfId="0" applyFont="1" applyBorder="1" applyAlignment="1">
      <alignment horizontal="left" vertical="center" wrapText="1"/>
    </xf>
    <xf numFmtId="0" fontId="2" fillId="28" borderId="36" xfId="0" applyFont="1" applyFill="1" applyBorder="1" applyAlignment="1">
      <alignment horizontal="center" vertical="center"/>
    </xf>
    <xf numFmtId="0" fontId="2" fillId="28" borderId="24" xfId="0" applyFont="1" applyFill="1" applyBorder="1" applyAlignment="1">
      <alignment horizontal="center" vertical="center"/>
    </xf>
    <xf numFmtId="0" fontId="26" fillId="19" borderId="30" xfId="2" applyFill="1" applyBorder="1" applyAlignment="1">
      <alignment horizontal="center" vertical="center" wrapText="1"/>
    </xf>
    <xf numFmtId="0" fontId="26" fillId="17" borderId="30" xfId="2"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51" xfId="0" applyFont="1" applyFill="1" applyBorder="1" applyAlignment="1">
      <alignment horizontal="center"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6" fillId="9" borderId="50"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10" fillId="11" borderId="52"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0" fillId="7" borderId="1" xfId="0" applyFont="1" applyFill="1" applyBorder="1" applyAlignment="1">
      <alignment horizontal="center"/>
    </xf>
    <xf numFmtId="0" fontId="0" fillId="7" borderId="0" xfId="0" applyFont="1" applyFill="1" applyBorder="1" applyAlignment="1">
      <alignment horizontal="center"/>
    </xf>
    <xf numFmtId="0" fontId="26" fillId="18" borderId="30" xfId="2" applyFill="1" applyBorder="1" applyAlignment="1">
      <alignment horizontal="center" vertical="center" wrapText="1"/>
    </xf>
    <xf numFmtId="8" fontId="27" fillId="23" borderId="9" xfId="0" applyNumberFormat="1" applyFont="1" applyFill="1" applyBorder="1" applyAlignment="1">
      <alignment horizontal="center" vertical="center"/>
    </xf>
    <xf numFmtId="8" fontId="27" fillId="23" borderId="55" xfId="0" applyNumberFormat="1" applyFont="1" applyFill="1" applyBorder="1" applyAlignment="1">
      <alignment horizontal="center" vertical="center"/>
    </xf>
    <xf numFmtId="0" fontId="4" fillId="23" borderId="53" xfId="0" applyFont="1" applyFill="1" applyBorder="1" applyAlignment="1">
      <alignment horizontal="center" vertical="center" wrapText="1"/>
    </xf>
    <xf numFmtId="0" fontId="4" fillId="23" borderId="9" xfId="0" applyFont="1" applyFill="1" applyBorder="1" applyAlignment="1">
      <alignment horizontal="center" vertical="center" wrapText="1"/>
    </xf>
  </cellXfs>
  <cellStyles count="3">
    <cellStyle name="Hyperlink" xfId="1" builtinId="8"/>
    <cellStyle name="Hyperlink 2" xfId="2" xr:uid="{CFC5630C-43F1-4D15-9BE5-DDAFA1241116}"/>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438150</xdr:colOff>
      <xdr:row>0</xdr:row>
      <xdr:rowOff>133351</xdr:rowOff>
    </xdr:from>
    <xdr:to>
      <xdr:col>5</xdr:col>
      <xdr:colOff>76200</xdr:colOff>
      <xdr:row>7</xdr:row>
      <xdr:rowOff>120851</xdr:rowOff>
    </xdr:to>
    <xdr:pic>
      <xdr:nvPicPr>
        <xdr:cNvPr id="2" name="Picture 1" descr="https://previews.us-east-1.widencdn.net/preview/19767767/assets/asset-view/bf048e11-1b1f-4755-8412-4d7f0627f4a1/thumbnail/eyJ3Ijo0ODAsImgiOjQ4MCwic2NvcGUiOiJhcHAifQ==?Expires=1678312800&amp;Signature=C1qbwMbVb4U3hxvzSAlw6o~k-YM9nOOKEkjSwjPLWuDPRqQkKhgW4wIjstlzadEMrATy5vTcmdwz7SlOwqzD8-CxZX0z9bma7WQ9yRKRAQIF0DvcH~tH1CQt4gDsbVuXw91wziFD~oF4hcsZE50ttvyteT7oxaEqw2hw4cS0nlkioqWStfG65QS9tTB-IU~2laXzXLN2R3FRXsnlwhMybulP3EhKqGgCkyvmoZ2IdQVaF9S5fCkjYxTb0YF4bUxXXx~OyxWO7YT4fMHamg2k~3gwjGl1dL6IHZsCz7zZURr6KgoN4AMhDM9Cd-XMpczlABZAZgMaTwN5zJ5C4qpP8g__&amp;Key-Pair-Id=APKAJM7FVRD2EPOYUXBQ">
          <a:extLst>
            <a:ext uri="{FF2B5EF4-FFF2-40B4-BE49-F238E27FC236}">
              <a16:creationId xmlns:a16="http://schemas.microsoft.com/office/drawing/2014/main" id="{48877725-649F-4024-9CCC-8855ADEF0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33351"/>
          <a:ext cx="1743075" cy="202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Grad%20School/2023-2024/Worksheets/Proposed%202324%20Worksheets%20UnProtected/Proposed%20FS23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1. Billed Charges"/>
      <sheetName val="2. Monthly Budget"/>
    </sheetNames>
    <sheetDataSet>
      <sheetData sheetId="0" refreshError="1"/>
      <sheetData sheetId="1" refreshError="1"/>
      <sheetData sheetId="2">
        <row r="33">
          <cell r="H33" t="str">
            <v>Private Loan Borrowing Options HERE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s_financial_aid@brown.ed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rown.edu/about/administration/bursar/student-account-billing/graduate-fees" TargetMode="External"/><Relationship Id="rId7" Type="http://schemas.openxmlformats.org/officeDocument/2006/relationships/printerSettings" Target="../printerSettings/printerSettings2.bin"/><Relationship Id="rId2" Type="http://schemas.openxmlformats.org/officeDocument/2006/relationships/hyperlink" Target="https://www.brown.edu/about/administration/bursar/student-account-billing/graduate-fees" TargetMode="External"/><Relationship Id="rId1" Type="http://schemas.openxmlformats.org/officeDocument/2006/relationships/hyperlink" Target="https://www.brown.edu/about/administration/bursar/student-account-billing/graduate-fees" TargetMode="External"/><Relationship Id="rId6" Type="http://schemas.openxmlformats.org/officeDocument/2006/relationships/hyperlink" Target="https://choice.fastproducts.org/FastChoice/home/340100/1" TargetMode="External"/><Relationship Id="rId5" Type="http://schemas.openxmlformats.org/officeDocument/2006/relationships/hyperlink" Target="https://studentaid.gov/understand-aid/types/loans/plus/grad" TargetMode="External"/><Relationship Id="rId4" Type="http://schemas.openxmlformats.org/officeDocument/2006/relationships/hyperlink" Target="https://www.brown.edu/academics/gradschool/courses-manual/student-loan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rown.edu/academics/gradschool/courses-manual/student-loans" TargetMode="External"/><Relationship Id="rId1" Type="http://schemas.openxmlformats.org/officeDocument/2006/relationships/hyperlink" Target="https://studentaid.gov/understand-aid/types/loans/plus/gr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47145-C924-456C-A346-EC2D4CC5A29E}">
  <sheetPr codeName="Sheet4">
    <tabColor rgb="FFC00000"/>
    <pageSetUpPr fitToPage="1"/>
  </sheetPr>
  <dimension ref="B5:S50"/>
  <sheetViews>
    <sheetView showGridLines="0" tabSelected="1" workbookViewId="0"/>
  </sheetViews>
  <sheetFormatPr defaultRowHeight="15" x14ac:dyDescent="0.25"/>
  <cols>
    <col min="1" max="1" width="7.85546875" customWidth="1"/>
    <col min="2" max="2" width="4.28515625" style="60" customWidth="1"/>
    <col min="3" max="3" width="19" style="52" customWidth="1"/>
    <col min="4" max="4" width="3.42578125" customWidth="1"/>
  </cols>
  <sheetData>
    <row r="5" spans="3:19" ht="33.75" x14ac:dyDescent="0.25">
      <c r="H5" s="148" t="s">
        <v>52</v>
      </c>
      <c r="I5" s="149"/>
      <c r="J5" s="149"/>
      <c r="K5" s="149"/>
      <c r="L5" s="149"/>
      <c r="M5" s="149"/>
      <c r="N5" s="149"/>
      <c r="O5" s="149"/>
    </row>
    <row r="6" spans="3:19" ht="36" x14ac:dyDescent="0.25">
      <c r="H6" s="150" t="s">
        <v>53</v>
      </c>
      <c r="I6" s="150"/>
      <c r="J6" s="150"/>
      <c r="K6" s="150"/>
      <c r="L6" s="150"/>
      <c r="M6" s="150"/>
      <c r="N6" s="150"/>
      <c r="O6" s="150"/>
    </row>
    <row r="7" spans="3:19" ht="30.75" customHeight="1" x14ac:dyDescent="0.25">
      <c r="H7" s="151" t="s">
        <v>81</v>
      </c>
      <c r="I7" s="151"/>
      <c r="J7" s="151"/>
      <c r="K7" s="151"/>
      <c r="L7" s="151"/>
      <c r="M7" s="151"/>
      <c r="N7" s="151"/>
      <c r="O7" s="151"/>
    </row>
    <row r="13" spans="3:19" ht="18.75" x14ac:dyDescent="0.3">
      <c r="C13" s="53" t="s">
        <v>54</v>
      </c>
      <c r="D13" s="54"/>
      <c r="E13" s="55" t="s">
        <v>55</v>
      </c>
      <c r="F13" s="55"/>
      <c r="G13" s="55"/>
      <c r="H13" s="55"/>
      <c r="I13" s="55"/>
      <c r="J13" s="55"/>
      <c r="K13" s="55"/>
      <c r="L13" s="55"/>
      <c r="M13" s="55"/>
      <c r="N13" s="55"/>
      <c r="O13" s="55"/>
      <c r="P13" s="55"/>
      <c r="Q13" s="55"/>
      <c r="R13" s="55"/>
      <c r="S13" s="55"/>
    </row>
    <row r="14" spans="3:19" x14ac:dyDescent="0.25">
      <c r="D14" s="54"/>
      <c r="E14" s="54"/>
      <c r="F14" s="54"/>
      <c r="G14" s="54"/>
      <c r="H14" s="54"/>
      <c r="I14" s="54"/>
      <c r="J14" s="54"/>
      <c r="K14" s="54"/>
      <c r="L14" s="54"/>
      <c r="M14" s="54"/>
      <c r="N14" s="54"/>
      <c r="O14" s="54"/>
    </row>
    <row r="15" spans="3:19" x14ac:dyDescent="0.25">
      <c r="D15" s="56" t="s">
        <v>56</v>
      </c>
      <c r="E15" t="s">
        <v>57</v>
      </c>
    </row>
    <row r="16" spans="3:19" x14ac:dyDescent="0.25">
      <c r="D16" s="56" t="s">
        <v>56</v>
      </c>
      <c r="E16" t="s">
        <v>58</v>
      </c>
    </row>
    <row r="17" spans="3:5" x14ac:dyDescent="0.25">
      <c r="D17" s="56" t="s">
        <v>56</v>
      </c>
      <c r="E17" t="s">
        <v>59</v>
      </c>
    </row>
    <row r="18" spans="3:5" x14ac:dyDescent="0.25">
      <c r="D18" s="56" t="s">
        <v>56</v>
      </c>
      <c r="E18" t="s">
        <v>60</v>
      </c>
    </row>
    <row r="19" spans="3:5" x14ac:dyDescent="0.25">
      <c r="D19" s="56" t="s">
        <v>56</v>
      </c>
      <c r="E19" t="s">
        <v>61</v>
      </c>
    </row>
    <row r="21" spans="3:5" ht="18.75" x14ac:dyDescent="0.3">
      <c r="C21" s="53" t="s">
        <v>62</v>
      </c>
      <c r="E21" s="57" t="s">
        <v>63</v>
      </c>
    </row>
    <row r="23" spans="3:5" x14ac:dyDescent="0.25">
      <c r="D23" s="56" t="s">
        <v>56</v>
      </c>
      <c r="E23" t="s">
        <v>64</v>
      </c>
    </row>
    <row r="24" spans="3:5" x14ac:dyDescent="0.25">
      <c r="D24" s="56" t="s">
        <v>56</v>
      </c>
      <c r="E24" t="s">
        <v>65</v>
      </c>
    </row>
    <row r="25" spans="3:5" x14ac:dyDescent="0.25">
      <c r="D25" s="56" t="s">
        <v>56</v>
      </c>
      <c r="E25" t="s">
        <v>84</v>
      </c>
    </row>
    <row r="27" spans="3:5" ht="18.75" x14ac:dyDescent="0.3">
      <c r="C27" s="53" t="s">
        <v>66</v>
      </c>
      <c r="E27" s="57" t="s">
        <v>67</v>
      </c>
    </row>
    <row r="29" spans="3:5" x14ac:dyDescent="0.25">
      <c r="D29" s="56" t="s">
        <v>56</v>
      </c>
      <c r="E29" t="s">
        <v>68</v>
      </c>
    </row>
    <row r="30" spans="3:5" x14ac:dyDescent="0.25">
      <c r="D30" s="56"/>
      <c r="E30" t="s">
        <v>69</v>
      </c>
    </row>
    <row r="31" spans="3:5" x14ac:dyDescent="0.25">
      <c r="D31" s="56" t="s">
        <v>56</v>
      </c>
      <c r="E31" t="s">
        <v>70</v>
      </c>
    </row>
    <row r="32" spans="3:5" x14ac:dyDescent="0.25">
      <c r="D32" s="56" t="s">
        <v>56</v>
      </c>
      <c r="E32" t="s">
        <v>85</v>
      </c>
    </row>
    <row r="33" spans="3:13" x14ac:dyDescent="0.25">
      <c r="D33" s="56"/>
      <c r="E33" t="s">
        <v>86</v>
      </c>
    </row>
    <row r="35" spans="3:13" ht="18.75" x14ac:dyDescent="0.3">
      <c r="C35" s="53" t="s">
        <v>71</v>
      </c>
      <c r="E35" t="s">
        <v>72</v>
      </c>
    </row>
    <row r="37" spans="3:13" x14ac:dyDescent="0.25">
      <c r="E37" t="s">
        <v>73</v>
      </c>
    </row>
    <row r="38" spans="3:13" x14ac:dyDescent="0.25">
      <c r="E38" t="s">
        <v>74</v>
      </c>
    </row>
    <row r="39" spans="3:13" x14ac:dyDescent="0.25">
      <c r="E39" t="s">
        <v>75</v>
      </c>
    </row>
    <row r="40" spans="3:13" x14ac:dyDescent="0.25">
      <c r="E40" t="s">
        <v>76</v>
      </c>
    </row>
    <row r="41" spans="3:13" x14ac:dyDescent="0.25">
      <c r="E41" t="s">
        <v>77</v>
      </c>
    </row>
    <row r="42" spans="3:13" x14ac:dyDescent="0.25">
      <c r="E42" t="s">
        <v>78</v>
      </c>
    </row>
    <row r="43" spans="3:13" x14ac:dyDescent="0.25">
      <c r="E43" s="58" t="s">
        <v>79</v>
      </c>
      <c r="M43" s="59"/>
    </row>
    <row r="44" spans="3:13" x14ac:dyDescent="0.25">
      <c r="E44" s="58" t="s">
        <v>80</v>
      </c>
    </row>
    <row r="50" spans="5:5" x14ac:dyDescent="0.25">
      <c r="E50" s="57"/>
    </row>
  </sheetData>
  <sheetProtection algorithmName="SHA-512" hashValue="+gimM/F1ffuTNl39jocmZ46Rah2r4Kiys7BwpxPJSMiihpoQ8WzXiBCJfuQoUg2Y631kF65woqw1iz22n2TcLA==" saltValue="6/mcyO3GTrgr9XA7WcKqdQ==" spinCount="100000" sheet="1" objects="1" scenarios="1"/>
  <mergeCells count="3">
    <mergeCell ref="H5:O5"/>
    <mergeCell ref="H6:O6"/>
    <mergeCell ref="H7:O7"/>
  </mergeCells>
  <hyperlinks>
    <hyperlink ref="E44" r:id="rId1" xr:uid="{9BEDD988-0E5A-45EC-9077-CF3504CEE32B}"/>
  </hyperlinks>
  <pageMargins left="0.7" right="0.7" top="0.75" bottom="0.75" header="0.3" footer="0.3"/>
  <pageSetup scale="5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S102"/>
  <sheetViews>
    <sheetView workbookViewId="0">
      <selection activeCell="B1" sqref="B1:C2"/>
    </sheetView>
  </sheetViews>
  <sheetFormatPr defaultRowHeight="15" x14ac:dyDescent="0.25"/>
  <cols>
    <col min="1" max="1" width="1.5703125" customWidth="1"/>
    <col min="2" max="2" width="40.140625" style="105" customWidth="1"/>
    <col min="3" max="3" width="10.42578125" customWidth="1"/>
    <col min="4" max="4" width="1.5703125" customWidth="1"/>
    <col min="5" max="5" width="37.42578125" customWidth="1"/>
    <col min="6" max="6" width="10.42578125" customWidth="1"/>
    <col min="7" max="7" width="1.5703125" customWidth="1"/>
    <col min="8" max="8" width="39.85546875" customWidth="1"/>
    <col min="9" max="9" width="10.42578125" customWidth="1"/>
    <col min="10" max="10" width="1.5703125" customWidth="1"/>
    <col min="11" max="11" width="20.85546875" customWidth="1"/>
    <col min="12" max="12" width="1.5703125" customWidth="1"/>
  </cols>
  <sheetData>
    <row r="1" spans="1:19" x14ac:dyDescent="0.25">
      <c r="A1" s="192"/>
      <c r="B1" s="194" t="s">
        <v>28</v>
      </c>
      <c r="C1" s="184"/>
      <c r="D1" s="44"/>
      <c r="E1" s="196"/>
      <c r="F1" s="197"/>
      <c r="G1" s="134"/>
      <c r="H1" s="199"/>
      <c r="I1" s="200"/>
      <c r="J1" s="200"/>
      <c r="K1" s="200"/>
      <c r="L1" s="152"/>
      <c r="M1" s="1"/>
      <c r="N1" s="1"/>
      <c r="O1" s="1"/>
      <c r="P1" s="1"/>
      <c r="Q1" s="1"/>
      <c r="R1" s="1"/>
      <c r="S1" s="1"/>
    </row>
    <row r="2" spans="1:19" x14ac:dyDescent="0.25">
      <c r="A2" s="193"/>
      <c r="B2" s="195"/>
      <c r="C2" s="195"/>
      <c r="D2" s="3"/>
      <c r="E2" s="198"/>
      <c r="F2" s="198"/>
      <c r="G2" s="4"/>
      <c r="H2" s="198"/>
      <c r="I2" s="198"/>
      <c r="J2" s="198"/>
      <c r="K2" s="198"/>
      <c r="L2" s="153"/>
      <c r="M2" s="1"/>
      <c r="N2" s="1"/>
      <c r="O2" s="1"/>
      <c r="P2" s="1"/>
      <c r="Q2" s="1"/>
      <c r="R2" s="1"/>
      <c r="S2" s="1"/>
    </row>
    <row r="3" spans="1:19" x14ac:dyDescent="0.25">
      <c r="A3" s="193"/>
      <c r="B3" s="201"/>
      <c r="C3" s="185"/>
      <c r="D3" s="4"/>
      <c r="E3" s="202"/>
      <c r="F3" s="203"/>
      <c r="G3" s="4"/>
      <c r="H3" s="202"/>
      <c r="I3" s="203"/>
      <c r="J3" s="5"/>
      <c r="K3" s="6"/>
      <c r="L3" s="153"/>
      <c r="M3" s="1"/>
      <c r="N3" s="1"/>
      <c r="O3" s="1"/>
      <c r="P3" s="1"/>
      <c r="Q3" s="1"/>
      <c r="R3" s="1"/>
      <c r="S3" s="1"/>
    </row>
    <row r="4" spans="1:19" ht="15.75" x14ac:dyDescent="0.25">
      <c r="A4" s="193"/>
      <c r="B4" s="204" t="s">
        <v>0</v>
      </c>
      <c r="C4" s="185"/>
      <c r="D4" s="2"/>
      <c r="E4" s="205" t="s">
        <v>1</v>
      </c>
      <c r="F4" s="185"/>
      <c r="G4" s="2"/>
      <c r="H4" s="205" t="s">
        <v>2</v>
      </c>
      <c r="I4" s="185"/>
      <c r="J4" s="7"/>
      <c r="K4" s="206" t="s">
        <v>3</v>
      </c>
      <c r="L4" s="153"/>
      <c r="M4" s="1"/>
      <c r="N4" s="1"/>
      <c r="O4" s="1"/>
      <c r="P4" s="1"/>
      <c r="Q4" s="1"/>
      <c r="R4" s="1"/>
      <c r="S4" s="1"/>
    </row>
    <row r="5" spans="1:19" ht="16.5" thickBot="1" x14ac:dyDescent="0.3">
      <c r="A5" s="193"/>
      <c r="B5" s="96"/>
      <c r="C5" s="9"/>
      <c r="D5" s="4"/>
      <c r="E5" s="8"/>
      <c r="F5" s="8"/>
      <c r="G5" s="4"/>
      <c r="H5" s="8"/>
      <c r="I5" s="9"/>
      <c r="J5" s="10"/>
      <c r="K5" s="207"/>
      <c r="L5" s="153"/>
      <c r="M5" s="1"/>
      <c r="N5" s="1"/>
      <c r="O5" s="1"/>
      <c r="P5" s="1"/>
      <c r="Q5" s="1"/>
      <c r="R5" s="1"/>
      <c r="S5" s="1"/>
    </row>
    <row r="6" spans="1:19" ht="27.75" thickTop="1" thickBot="1" x14ac:dyDescent="0.3">
      <c r="A6" s="193"/>
      <c r="B6" s="97" t="s">
        <v>4</v>
      </c>
      <c r="C6" s="11">
        <v>0</v>
      </c>
      <c r="D6" s="2"/>
      <c r="E6" s="12" t="s">
        <v>5</v>
      </c>
      <c r="F6" s="11">
        <v>0</v>
      </c>
      <c r="G6" s="13"/>
      <c r="H6" s="12" t="s">
        <v>6</v>
      </c>
      <c r="I6" s="49">
        <v>0</v>
      </c>
      <c r="J6" s="4"/>
      <c r="K6" s="92" t="s">
        <v>7</v>
      </c>
      <c r="L6" s="153"/>
      <c r="M6" s="1"/>
      <c r="N6" s="1"/>
      <c r="O6" s="1"/>
      <c r="P6" s="1"/>
      <c r="Q6" s="1"/>
      <c r="R6" s="1"/>
      <c r="S6" s="1"/>
    </row>
    <row r="7" spans="1:19" ht="31.5" thickTop="1" thickBot="1" x14ac:dyDescent="0.3">
      <c r="A7" s="193"/>
      <c r="B7" s="98" t="s">
        <v>51</v>
      </c>
      <c r="C7" s="11">
        <v>0</v>
      </c>
      <c r="D7" s="3"/>
      <c r="E7" s="47" t="s">
        <v>51</v>
      </c>
      <c r="F7" s="11">
        <v>0</v>
      </c>
      <c r="G7" s="4"/>
      <c r="H7" s="48" t="s">
        <v>51</v>
      </c>
      <c r="I7" s="50">
        <v>0</v>
      </c>
      <c r="J7" s="4"/>
      <c r="K7" s="93" t="s">
        <v>10</v>
      </c>
      <c r="L7" s="153"/>
      <c r="M7" s="1"/>
      <c r="N7" s="1"/>
      <c r="O7" s="1"/>
      <c r="P7" s="1"/>
      <c r="Q7" s="1"/>
      <c r="R7" s="1"/>
      <c r="S7" s="1"/>
    </row>
    <row r="8" spans="1:19" ht="27.75" thickTop="1" thickBot="1" x14ac:dyDescent="0.3">
      <c r="A8" s="193"/>
      <c r="B8" s="99" t="s">
        <v>8</v>
      </c>
      <c r="C8" s="11" t="s">
        <v>9</v>
      </c>
      <c r="D8" s="3"/>
      <c r="E8" s="38" t="s">
        <v>46</v>
      </c>
      <c r="F8" s="11" t="s">
        <v>9</v>
      </c>
      <c r="G8" s="4"/>
      <c r="H8" s="208"/>
      <c r="I8" s="209"/>
      <c r="J8" s="10"/>
      <c r="K8" s="94" t="s">
        <v>87</v>
      </c>
      <c r="L8" s="153"/>
      <c r="M8" s="1"/>
      <c r="N8" s="1"/>
      <c r="O8" s="1"/>
      <c r="P8" s="1"/>
      <c r="Q8" s="1"/>
      <c r="R8" s="1"/>
      <c r="S8" s="1"/>
    </row>
    <row r="9" spans="1:19" ht="15.75" thickTop="1" x14ac:dyDescent="0.25">
      <c r="A9" s="193"/>
      <c r="B9" s="210" t="s">
        <v>11</v>
      </c>
      <c r="C9" s="210"/>
      <c r="D9" s="210"/>
      <c r="E9" s="210"/>
      <c r="F9" s="210"/>
      <c r="G9" s="210"/>
      <c r="H9" s="210"/>
      <c r="I9" s="210"/>
      <c r="J9" s="10"/>
      <c r="K9" s="63" t="s">
        <v>88</v>
      </c>
      <c r="L9" s="153"/>
      <c r="M9" s="1"/>
      <c r="N9" s="1"/>
      <c r="O9" s="1"/>
      <c r="P9" s="1"/>
      <c r="Q9" s="1"/>
      <c r="R9" s="1"/>
      <c r="S9" s="1"/>
    </row>
    <row r="10" spans="1:19" x14ac:dyDescent="0.25">
      <c r="A10" s="193"/>
      <c r="B10" s="100" t="s">
        <v>29</v>
      </c>
      <c r="C10" s="46">
        <f>IF(C6=0,0,C6*C7+100)</f>
        <v>0</v>
      </c>
      <c r="D10" s="2"/>
      <c r="E10" s="45" t="s">
        <v>29</v>
      </c>
      <c r="F10" s="46">
        <f>IF(F6=0,0,F6*F7+625)</f>
        <v>0</v>
      </c>
      <c r="G10" s="2"/>
      <c r="H10" s="45" t="s">
        <v>29</v>
      </c>
      <c r="I10" s="46">
        <f>IF(I6=0,0,I6*I7+625)</f>
        <v>0</v>
      </c>
      <c r="J10" s="7"/>
      <c r="K10" s="64">
        <f>C14+F14+I14</f>
        <v>0</v>
      </c>
      <c r="L10" s="153"/>
      <c r="M10" s="1"/>
      <c r="N10" s="1"/>
      <c r="O10" s="1"/>
      <c r="P10" s="1"/>
      <c r="Q10" s="1"/>
      <c r="R10" s="1"/>
      <c r="S10" s="1"/>
    </row>
    <row r="11" spans="1:19" ht="13.5" customHeight="1" x14ac:dyDescent="0.25">
      <c r="A11" s="193"/>
      <c r="B11" s="42" t="s">
        <v>45</v>
      </c>
      <c r="C11" s="15" t="s">
        <v>21</v>
      </c>
      <c r="D11" s="2"/>
      <c r="E11" s="14" t="s">
        <v>45</v>
      </c>
      <c r="F11" s="15">
        <f>IF(F8=A102,0,1109)</f>
        <v>0</v>
      </c>
      <c r="G11" s="2"/>
      <c r="H11" s="14" t="s">
        <v>45</v>
      </c>
      <c r="I11" s="15">
        <f>F11</f>
        <v>0</v>
      </c>
      <c r="J11" s="7"/>
      <c r="K11" s="61" t="s">
        <v>89</v>
      </c>
      <c r="L11" s="153"/>
      <c r="M11" s="1"/>
      <c r="N11" s="1"/>
      <c r="O11" s="1"/>
      <c r="P11" s="1"/>
      <c r="Q11" s="1"/>
      <c r="R11" s="1"/>
      <c r="S11" s="1"/>
    </row>
    <row r="12" spans="1:19" ht="15.75" thickBot="1" x14ac:dyDescent="0.3">
      <c r="A12" s="193"/>
      <c r="B12" s="42" t="s">
        <v>123</v>
      </c>
      <c r="C12" s="15">
        <f>IF(C8=A101,0,950)</f>
        <v>950</v>
      </c>
      <c r="D12" s="2"/>
      <c r="E12" s="14" t="s">
        <v>124</v>
      </c>
      <c r="F12" s="17">
        <f>IF(C8=A101,0,4636)</f>
        <v>4636</v>
      </c>
      <c r="G12" s="2"/>
      <c r="H12" s="14" t="s">
        <v>125</v>
      </c>
      <c r="I12" s="16">
        <v>0</v>
      </c>
      <c r="J12" s="7"/>
      <c r="K12" s="62" t="s">
        <v>90</v>
      </c>
      <c r="L12" s="153"/>
      <c r="M12" s="1"/>
      <c r="N12" s="1"/>
      <c r="O12" s="1"/>
      <c r="P12" s="1"/>
      <c r="Q12" s="1"/>
      <c r="R12" s="1"/>
      <c r="S12" s="1"/>
    </row>
    <row r="13" spans="1:19" ht="16.5" thickTop="1" thickBot="1" x14ac:dyDescent="0.3">
      <c r="A13" s="193"/>
      <c r="B13" s="42" t="s">
        <v>127</v>
      </c>
      <c r="C13" s="11">
        <v>0</v>
      </c>
      <c r="D13" s="2"/>
      <c r="E13" s="14" t="s">
        <v>127</v>
      </c>
      <c r="F13" s="11">
        <v>0</v>
      </c>
      <c r="G13" s="2"/>
      <c r="H13" s="14" t="s">
        <v>127</v>
      </c>
      <c r="I13" s="11">
        <v>0</v>
      </c>
      <c r="J13" s="7"/>
      <c r="K13" s="62"/>
      <c r="L13" s="153"/>
      <c r="M13" s="1"/>
      <c r="N13" s="1"/>
      <c r="O13" s="1"/>
      <c r="P13" s="1"/>
      <c r="Q13" s="1"/>
      <c r="R13" s="1"/>
      <c r="S13" s="1"/>
    </row>
    <row r="14" spans="1:19" ht="15.75" thickTop="1" x14ac:dyDescent="0.25">
      <c r="A14" s="193"/>
      <c r="B14" s="101" t="s">
        <v>12</v>
      </c>
      <c r="C14" s="40">
        <f>IF(C6=0,0,SUM(C10:C13))</f>
        <v>0</v>
      </c>
      <c r="D14" s="2"/>
      <c r="E14" s="39" t="s">
        <v>12</v>
      </c>
      <c r="F14" s="40">
        <f>IF(F6=0,0,SUM(F10:F13))</f>
        <v>0</v>
      </c>
      <c r="G14" s="2"/>
      <c r="H14" s="39" t="s">
        <v>12</v>
      </c>
      <c r="I14" s="40">
        <f>IF(I6=0,0,SUM(I10:I13))</f>
        <v>0</v>
      </c>
      <c r="J14" s="7"/>
      <c r="K14" s="20" t="s">
        <v>13</v>
      </c>
      <c r="L14" s="153"/>
      <c r="M14" s="1"/>
      <c r="N14" s="1"/>
      <c r="O14" s="1"/>
      <c r="P14" s="1"/>
      <c r="Q14" s="1"/>
      <c r="R14" s="1"/>
      <c r="S14" s="1"/>
    </row>
    <row r="15" spans="1:19" ht="15.75" thickBot="1" x14ac:dyDescent="0.3">
      <c r="A15" s="193"/>
      <c r="B15" s="183"/>
      <c r="C15" s="184"/>
      <c r="D15" s="4"/>
      <c r="E15" s="183" t="s">
        <v>14</v>
      </c>
      <c r="F15" s="184"/>
      <c r="G15" s="4"/>
      <c r="H15" s="183"/>
      <c r="I15" s="184"/>
      <c r="J15" s="10"/>
      <c r="K15" s="21">
        <f>SUM(C16+F16+I16)</f>
        <v>0</v>
      </c>
      <c r="L15" s="153"/>
      <c r="M15" s="1"/>
      <c r="N15" s="1"/>
      <c r="O15" s="1"/>
      <c r="P15" s="1"/>
      <c r="Q15" s="1"/>
      <c r="R15" s="1"/>
      <c r="S15" s="1"/>
    </row>
    <row r="16" spans="1:19" ht="16.5" thickTop="1" thickBot="1" x14ac:dyDescent="0.3">
      <c r="A16" s="193"/>
      <c r="B16" s="42" t="s">
        <v>48</v>
      </c>
      <c r="C16" s="22">
        <v>0</v>
      </c>
      <c r="D16" s="4"/>
      <c r="E16" s="42" t="s">
        <v>47</v>
      </c>
      <c r="F16" s="22">
        <v>0</v>
      </c>
      <c r="G16" s="4"/>
      <c r="H16" s="42" t="s">
        <v>47</v>
      </c>
      <c r="I16" s="22">
        <v>0</v>
      </c>
      <c r="J16" s="10"/>
      <c r="K16" s="20" t="s">
        <v>15</v>
      </c>
      <c r="L16" s="153"/>
      <c r="M16" s="1"/>
      <c r="N16" s="1"/>
      <c r="O16" s="1"/>
      <c r="P16" s="1"/>
      <c r="Q16" s="1"/>
      <c r="R16" s="1"/>
      <c r="S16" s="1"/>
    </row>
    <row r="17" spans="1:19" ht="16.5" thickTop="1" thickBot="1" x14ac:dyDescent="0.3">
      <c r="A17" s="193"/>
      <c r="B17" s="42" t="s">
        <v>106</v>
      </c>
      <c r="C17" s="22">
        <v>0</v>
      </c>
      <c r="D17" s="2"/>
      <c r="E17" s="14" t="s">
        <v>106</v>
      </c>
      <c r="F17" s="22">
        <v>0</v>
      </c>
      <c r="G17" s="13"/>
      <c r="H17" s="14" t="s">
        <v>106</v>
      </c>
      <c r="I17" s="22">
        <v>0</v>
      </c>
      <c r="J17" s="10"/>
      <c r="K17" s="21">
        <f>SUM(C17+F17+I17)</f>
        <v>0</v>
      </c>
      <c r="L17" s="153"/>
      <c r="M17" s="1"/>
      <c r="N17" s="1"/>
      <c r="O17" s="1"/>
      <c r="P17" s="1"/>
      <c r="Q17" s="1"/>
      <c r="R17" s="1"/>
      <c r="S17" s="1"/>
    </row>
    <row r="18" spans="1:19" ht="16.5" thickTop="1" thickBot="1" x14ac:dyDescent="0.3">
      <c r="A18" s="193"/>
      <c r="B18" s="42" t="s">
        <v>37</v>
      </c>
      <c r="C18" s="22">
        <v>0</v>
      </c>
      <c r="D18" s="2"/>
      <c r="E18" s="14" t="s">
        <v>37</v>
      </c>
      <c r="F18" s="22">
        <v>0</v>
      </c>
      <c r="G18" s="13"/>
      <c r="H18" s="14" t="s">
        <v>37</v>
      </c>
      <c r="I18" s="22">
        <v>0</v>
      </c>
      <c r="J18" s="10"/>
      <c r="K18" s="20" t="s">
        <v>16</v>
      </c>
      <c r="L18" s="153"/>
      <c r="M18" s="1"/>
      <c r="N18" s="1"/>
      <c r="O18" s="1"/>
      <c r="P18" s="1"/>
      <c r="Q18" s="1"/>
      <c r="R18" s="1"/>
      <c r="S18" s="1"/>
    </row>
    <row r="19" spans="1:19" ht="16.5" thickTop="1" thickBot="1" x14ac:dyDescent="0.3">
      <c r="A19" s="193"/>
      <c r="B19" s="42" t="s">
        <v>38</v>
      </c>
      <c r="C19" s="22">
        <v>0</v>
      </c>
      <c r="D19" s="2"/>
      <c r="E19" s="14" t="s">
        <v>38</v>
      </c>
      <c r="F19" s="22">
        <v>0</v>
      </c>
      <c r="G19" s="13"/>
      <c r="H19" s="14" t="s">
        <v>38</v>
      </c>
      <c r="I19" s="22">
        <v>0</v>
      </c>
      <c r="J19" s="10"/>
      <c r="K19" s="21">
        <f>SUM(C18+F18+I18)</f>
        <v>0</v>
      </c>
      <c r="L19" s="153"/>
      <c r="M19" s="1"/>
      <c r="N19" s="1"/>
      <c r="O19" s="1"/>
      <c r="P19" s="1"/>
      <c r="Q19" s="1"/>
      <c r="R19" s="1"/>
      <c r="S19" s="1"/>
    </row>
    <row r="20" spans="1:19" ht="16.5" thickTop="1" thickBot="1" x14ac:dyDescent="0.3">
      <c r="A20" s="193"/>
      <c r="B20" s="42" t="s">
        <v>39</v>
      </c>
      <c r="C20" s="22">
        <v>0</v>
      </c>
      <c r="D20" s="2"/>
      <c r="E20" s="14" t="s">
        <v>39</v>
      </c>
      <c r="F20" s="22">
        <v>0</v>
      </c>
      <c r="G20" s="13"/>
      <c r="H20" s="14" t="s">
        <v>39</v>
      </c>
      <c r="I20" s="22">
        <v>0</v>
      </c>
      <c r="J20" s="10"/>
      <c r="K20" s="20" t="s">
        <v>18</v>
      </c>
      <c r="L20" s="153"/>
      <c r="M20" s="1"/>
      <c r="N20" s="1"/>
      <c r="O20" s="1"/>
      <c r="P20" s="1"/>
      <c r="Q20" s="1"/>
      <c r="R20" s="1"/>
      <c r="S20" s="1"/>
    </row>
    <row r="21" spans="1:19" ht="15.75" thickTop="1" x14ac:dyDescent="0.25">
      <c r="A21" s="193"/>
      <c r="B21" s="101" t="s">
        <v>19</v>
      </c>
      <c r="C21" s="41">
        <f>SUM(C16+C17+C20)+SUM(C18*0.98943)+SUM(C19*0.95772)</f>
        <v>0</v>
      </c>
      <c r="D21" s="2"/>
      <c r="E21" s="39" t="s">
        <v>19</v>
      </c>
      <c r="F21" s="41">
        <f>SUM(F16+F17+F20)+SUM(F18*0.98943)+SUM(F19*0.95772)</f>
        <v>0</v>
      </c>
      <c r="G21" s="2"/>
      <c r="H21" s="39" t="s">
        <v>19</v>
      </c>
      <c r="I21" s="41">
        <f>SUM(I16+I17+I20)+SUM(I18*0.98943)+SUM(I19*0.95772)</f>
        <v>0</v>
      </c>
      <c r="J21" s="10"/>
      <c r="K21" s="21">
        <f>SUM(C19+F19+I19)</f>
        <v>0</v>
      </c>
      <c r="L21" s="153"/>
      <c r="M21" s="1"/>
      <c r="N21" s="1"/>
      <c r="O21" s="1"/>
      <c r="P21" s="1"/>
      <c r="Q21" s="1"/>
      <c r="R21" s="1"/>
      <c r="S21" s="1"/>
    </row>
    <row r="22" spans="1:19" x14ac:dyDescent="0.25">
      <c r="A22" s="193"/>
      <c r="B22" s="183"/>
      <c r="C22" s="185"/>
      <c r="D22" s="4"/>
      <c r="E22" s="183" t="s">
        <v>20</v>
      </c>
      <c r="F22" s="185"/>
      <c r="G22" s="4"/>
      <c r="H22" s="183"/>
      <c r="I22" s="185"/>
      <c r="J22" s="10"/>
      <c r="K22" s="20" t="s">
        <v>17</v>
      </c>
      <c r="L22" s="153"/>
      <c r="M22" s="1"/>
      <c r="N22" s="1"/>
      <c r="O22" s="1"/>
      <c r="P22" s="1"/>
      <c r="Q22" s="1"/>
      <c r="R22" s="1"/>
      <c r="S22" s="1"/>
    </row>
    <row r="23" spans="1:19" x14ac:dyDescent="0.25">
      <c r="A23" s="193"/>
      <c r="B23" s="42" t="s">
        <v>104</v>
      </c>
      <c r="C23" s="90">
        <f>C14-C21</f>
        <v>0</v>
      </c>
      <c r="D23" s="43"/>
      <c r="E23" s="42" t="s">
        <v>104</v>
      </c>
      <c r="F23" s="90">
        <f>F14-F21</f>
        <v>0</v>
      </c>
      <c r="G23" s="43"/>
      <c r="H23" s="42" t="s">
        <v>104</v>
      </c>
      <c r="I23" s="91">
        <f>I14-I21</f>
        <v>0</v>
      </c>
      <c r="J23" s="7"/>
      <c r="K23" s="21">
        <f>SUM(C20+F20+I20)</f>
        <v>0</v>
      </c>
      <c r="L23" s="153"/>
      <c r="M23" s="1"/>
      <c r="N23" s="1"/>
      <c r="O23" s="1"/>
      <c r="P23" s="1"/>
      <c r="Q23" s="1"/>
      <c r="R23" s="1"/>
      <c r="S23" s="1"/>
    </row>
    <row r="24" spans="1:19" x14ac:dyDescent="0.25">
      <c r="A24" s="193"/>
      <c r="B24" s="42" t="s">
        <v>35</v>
      </c>
      <c r="C24" s="23" t="s">
        <v>21</v>
      </c>
      <c r="D24" s="2"/>
      <c r="E24" s="14" t="s">
        <v>36</v>
      </c>
      <c r="F24" s="15">
        <f>IF(F23&gt;0,F23/4,0)</f>
        <v>0</v>
      </c>
      <c r="G24" s="2"/>
      <c r="H24" s="14" t="s">
        <v>36</v>
      </c>
      <c r="I24" s="16">
        <f>IF(I23&gt;0,I23/4,0)</f>
        <v>0</v>
      </c>
      <c r="J24" s="7"/>
      <c r="K24" s="24" t="s">
        <v>95</v>
      </c>
      <c r="L24" s="153"/>
      <c r="M24" s="1"/>
      <c r="N24" s="1"/>
      <c r="O24" s="1"/>
      <c r="P24" s="1"/>
      <c r="Q24" s="1"/>
      <c r="R24" s="1"/>
      <c r="S24" s="1"/>
    </row>
    <row r="25" spans="1:19" x14ac:dyDescent="0.25">
      <c r="A25" s="193"/>
      <c r="B25" s="112" t="s">
        <v>93</v>
      </c>
      <c r="C25" s="36">
        <f>IF(C23&lt;0,-C23,0)</f>
        <v>0</v>
      </c>
      <c r="D25" s="2"/>
      <c r="E25" s="37" t="s">
        <v>93</v>
      </c>
      <c r="F25" s="36">
        <f>IF(F23&lt;0,-F23,0)</f>
        <v>0</v>
      </c>
      <c r="G25" s="2"/>
      <c r="H25" s="37" t="s">
        <v>93</v>
      </c>
      <c r="I25" s="36">
        <f>IF(I23&lt;0,-I23,0)</f>
        <v>0</v>
      </c>
      <c r="J25" s="7"/>
      <c r="K25" s="147">
        <f>K15+K17+K19+K21+K23</f>
        <v>0</v>
      </c>
      <c r="L25" s="153"/>
      <c r="M25" s="1"/>
      <c r="N25" s="1"/>
      <c r="O25" s="1"/>
      <c r="P25" s="1"/>
      <c r="Q25" s="1"/>
      <c r="R25" s="1"/>
      <c r="S25" s="1"/>
    </row>
    <row r="26" spans="1:19" ht="15" customHeight="1" x14ac:dyDescent="0.25">
      <c r="A26" s="174"/>
      <c r="B26" s="177" t="s">
        <v>113</v>
      </c>
      <c r="C26" s="178"/>
      <c r="D26" s="179"/>
      <c r="E26" s="186" t="s">
        <v>94</v>
      </c>
      <c r="F26" s="187"/>
      <c r="G26" s="188"/>
      <c r="H26" s="175" t="s">
        <v>94</v>
      </c>
      <c r="I26" s="155"/>
      <c r="J26" s="156"/>
      <c r="K26" s="156"/>
      <c r="L26" s="153"/>
      <c r="M26" s="1"/>
      <c r="N26" s="1"/>
      <c r="O26" s="1"/>
      <c r="P26" s="1"/>
      <c r="Q26" s="1"/>
      <c r="R26" s="1"/>
      <c r="S26" s="1"/>
    </row>
    <row r="27" spans="1:19" ht="21.75" customHeight="1" x14ac:dyDescent="0.25">
      <c r="A27" s="174"/>
      <c r="B27" s="180"/>
      <c r="C27" s="181"/>
      <c r="D27" s="182"/>
      <c r="E27" s="189"/>
      <c r="F27" s="190"/>
      <c r="G27" s="191"/>
      <c r="H27" s="176"/>
      <c r="I27" s="157"/>
      <c r="J27" s="158"/>
      <c r="K27" s="158"/>
      <c r="L27" s="154"/>
      <c r="M27" s="1"/>
      <c r="N27" s="1"/>
      <c r="O27" s="1"/>
      <c r="P27" s="1"/>
      <c r="Q27" s="1"/>
      <c r="R27" s="1"/>
      <c r="S27" s="1"/>
    </row>
    <row r="28" spans="1:19" ht="48.75" customHeight="1" x14ac:dyDescent="0.25">
      <c r="A28" s="146"/>
      <c r="B28" s="216" t="s">
        <v>32</v>
      </c>
      <c r="C28" s="216"/>
      <c r="D28" s="216"/>
      <c r="E28" s="216"/>
      <c r="F28" s="216"/>
      <c r="G28" s="216"/>
      <c r="H28" s="216"/>
      <c r="I28" s="159" t="s">
        <v>82</v>
      </c>
      <c r="J28" s="160"/>
      <c r="K28" s="160"/>
      <c r="L28" s="161"/>
      <c r="M28" s="1"/>
      <c r="N28" s="1"/>
      <c r="O28" s="1"/>
      <c r="P28" s="1"/>
      <c r="Q28" s="1"/>
      <c r="R28" s="1"/>
      <c r="S28" s="1"/>
    </row>
    <row r="29" spans="1:19" ht="93" customHeight="1" x14ac:dyDescent="0.25">
      <c r="A29" s="26"/>
      <c r="B29" s="217" t="s">
        <v>117</v>
      </c>
      <c r="C29" s="217"/>
      <c r="D29" s="217"/>
      <c r="E29" s="217"/>
      <c r="F29" s="217"/>
      <c r="G29" s="217"/>
      <c r="H29" s="217"/>
      <c r="I29" s="162" t="s">
        <v>83</v>
      </c>
      <c r="J29" s="163"/>
      <c r="K29" s="163"/>
      <c r="L29" s="164"/>
      <c r="M29" s="1"/>
      <c r="N29" s="1"/>
      <c r="O29" s="1"/>
      <c r="P29" s="1"/>
      <c r="Q29" s="1"/>
      <c r="R29" s="1"/>
      <c r="S29" s="1"/>
    </row>
    <row r="30" spans="1:19" ht="38.25" customHeight="1" x14ac:dyDescent="0.25">
      <c r="A30" s="51"/>
      <c r="B30" s="217" t="s">
        <v>40</v>
      </c>
      <c r="C30" s="217"/>
      <c r="D30" s="217"/>
      <c r="E30" s="217"/>
      <c r="F30" s="217"/>
      <c r="G30" s="217"/>
      <c r="H30" s="217"/>
      <c r="I30" s="165" t="str">
        <f>'[1]2. Monthly Budget'!$H$33</f>
        <v>Private Loan Borrowing Options HERE</v>
      </c>
      <c r="J30" s="166"/>
      <c r="K30" s="166"/>
      <c r="L30" s="167"/>
      <c r="M30" s="1"/>
      <c r="N30" s="1"/>
      <c r="O30" s="1"/>
      <c r="P30" s="1"/>
      <c r="Q30" s="1"/>
      <c r="R30" s="1"/>
      <c r="S30" s="1"/>
    </row>
    <row r="31" spans="1:19" ht="34.5" customHeight="1" x14ac:dyDescent="0.25">
      <c r="A31" s="27"/>
      <c r="B31" s="218" t="s">
        <v>121</v>
      </c>
      <c r="C31" s="218"/>
      <c r="D31" s="218"/>
      <c r="E31" s="218"/>
      <c r="F31" s="218"/>
      <c r="G31" s="218"/>
      <c r="H31" s="218"/>
      <c r="I31" s="168"/>
      <c r="J31" s="169"/>
      <c r="K31" s="169"/>
      <c r="L31" s="170"/>
      <c r="M31" s="27"/>
      <c r="N31" s="27"/>
      <c r="O31" s="27"/>
      <c r="P31" s="27"/>
      <c r="Q31" s="27"/>
      <c r="R31" s="27"/>
      <c r="S31" s="1"/>
    </row>
    <row r="32" spans="1:19" ht="38.25" customHeight="1" x14ac:dyDescent="0.25">
      <c r="A32" s="27"/>
      <c r="B32" s="213" t="s">
        <v>126</v>
      </c>
      <c r="C32" s="214"/>
      <c r="D32" s="214"/>
      <c r="E32" s="214"/>
      <c r="F32" s="214"/>
      <c r="G32" s="214"/>
      <c r="H32" s="215"/>
      <c r="I32" s="168"/>
      <c r="J32" s="169"/>
      <c r="K32" s="169"/>
      <c r="L32" s="170"/>
      <c r="M32" s="27"/>
      <c r="N32" s="27"/>
      <c r="O32" s="27"/>
      <c r="P32" s="27"/>
      <c r="Q32" s="27"/>
      <c r="R32" s="27"/>
      <c r="S32" s="1"/>
    </row>
    <row r="33" spans="1:19" x14ac:dyDescent="0.25">
      <c r="A33" s="27"/>
      <c r="B33" s="211" t="s">
        <v>128</v>
      </c>
      <c r="C33" s="212"/>
      <c r="D33" s="212"/>
      <c r="E33" s="212"/>
      <c r="F33" s="212"/>
      <c r="G33" s="212"/>
      <c r="H33" s="212"/>
      <c r="I33" s="171"/>
      <c r="J33" s="172"/>
      <c r="K33" s="172"/>
      <c r="L33" s="173"/>
      <c r="M33" s="27"/>
      <c r="N33" s="27"/>
      <c r="O33" s="27"/>
      <c r="P33" s="27"/>
      <c r="Q33" s="27"/>
      <c r="R33" s="27"/>
      <c r="S33" s="1"/>
    </row>
    <row r="34" spans="1:19" x14ac:dyDescent="0.25">
      <c r="A34" s="27"/>
      <c r="B34" s="102"/>
      <c r="C34" s="27"/>
      <c r="D34" s="27"/>
      <c r="E34" s="27"/>
      <c r="F34" s="27"/>
      <c r="G34" s="27"/>
      <c r="H34" s="27"/>
      <c r="I34" s="27"/>
      <c r="J34" s="27"/>
      <c r="K34" s="27"/>
      <c r="L34" s="27"/>
      <c r="M34" s="27"/>
      <c r="N34" s="27"/>
      <c r="O34" s="27"/>
      <c r="P34" s="27"/>
      <c r="Q34" s="27"/>
      <c r="R34" s="27"/>
      <c r="S34" s="1"/>
    </row>
    <row r="35" spans="1:19" x14ac:dyDescent="0.25">
      <c r="A35" s="27"/>
      <c r="B35" s="102"/>
      <c r="C35" s="27"/>
      <c r="D35" s="27"/>
      <c r="E35" s="27"/>
      <c r="F35" s="27"/>
      <c r="G35" s="27"/>
      <c r="H35" s="27"/>
      <c r="I35" s="27"/>
      <c r="J35" s="27"/>
      <c r="K35" s="27"/>
      <c r="L35" s="27"/>
      <c r="M35" s="27"/>
      <c r="N35" s="27"/>
      <c r="O35" s="27"/>
      <c r="P35" s="27"/>
      <c r="Q35" s="27"/>
      <c r="R35" s="27"/>
      <c r="S35" s="1"/>
    </row>
    <row r="36" spans="1:19" x14ac:dyDescent="0.25">
      <c r="A36" s="27"/>
      <c r="B36" s="102"/>
      <c r="C36" s="27"/>
      <c r="D36" s="27"/>
      <c r="E36" s="27"/>
      <c r="F36" s="27"/>
      <c r="G36" s="27"/>
      <c r="H36" s="27"/>
      <c r="I36" s="27"/>
      <c r="J36" s="27"/>
      <c r="K36" s="27"/>
      <c r="L36" s="27"/>
      <c r="M36" s="27"/>
      <c r="N36" s="27"/>
      <c r="O36" s="27"/>
      <c r="P36" s="27"/>
      <c r="Q36" s="27"/>
      <c r="R36" s="27"/>
      <c r="S36" s="1"/>
    </row>
    <row r="37" spans="1:19" x14ac:dyDescent="0.25">
      <c r="A37" s="27"/>
      <c r="B37" s="102"/>
      <c r="C37" s="27"/>
      <c r="D37" s="27"/>
      <c r="E37" s="27"/>
      <c r="F37" s="27"/>
      <c r="G37" s="27"/>
      <c r="H37" s="27"/>
      <c r="I37" s="27"/>
      <c r="J37" s="27"/>
      <c r="K37" s="27"/>
      <c r="L37" s="27"/>
      <c r="M37" s="27"/>
      <c r="N37" s="27"/>
      <c r="O37" s="27"/>
      <c r="P37" s="27"/>
      <c r="Q37" s="27"/>
      <c r="R37" s="27"/>
      <c r="S37" s="1"/>
    </row>
    <row r="38" spans="1:19" x14ac:dyDescent="0.25">
      <c r="A38" s="27"/>
      <c r="B38" s="102"/>
      <c r="C38" s="27"/>
      <c r="D38" s="27"/>
      <c r="E38" s="27"/>
      <c r="F38" s="27"/>
      <c r="G38" s="27"/>
      <c r="H38" s="27"/>
      <c r="I38" s="27"/>
      <c r="J38" s="27"/>
      <c r="K38" s="27"/>
      <c r="L38" s="27"/>
      <c r="M38" s="27"/>
      <c r="N38" s="27"/>
      <c r="O38" s="27"/>
      <c r="P38" s="27"/>
      <c r="Q38" s="27"/>
      <c r="R38" s="27"/>
      <c r="S38" s="1"/>
    </row>
    <row r="39" spans="1:19" x14ac:dyDescent="0.25">
      <c r="A39" s="27"/>
      <c r="B39" s="102"/>
      <c r="C39" s="27"/>
      <c r="D39" s="27"/>
      <c r="E39" s="27"/>
      <c r="F39" s="27"/>
      <c r="G39" s="27"/>
      <c r="H39" s="27"/>
      <c r="I39" s="27"/>
      <c r="J39" s="27"/>
      <c r="K39" s="27"/>
      <c r="L39" s="27"/>
      <c r="M39" s="27"/>
      <c r="N39" s="27"/>
      <c r="O39" s="27"/>
      <c r="P39" s="27"/>
      <c r="Q39" s="27"/>
      <c r="R39" s="27"/>
      <c r="S39" s="1"/>
    </row>
    <row r="40" spans="1:19" x14ac:dyDescent="0.25">
      <c r="A40" s="27"/>
      <c r="B40" s="102"/>
      <c r="C40" s="27"/>
      <c r="D40" s="27"/>
      <c r="E40" s="27"/>
      <c r="F40" s="27"/>
      <c r="G40" s="1"/>
      <c r="H40" s="27"/>
      <c r="I40" s="27"/>
      <c r="J40" s="27"/>
      <c r="K40" s="27"/>
      <c r="L40" s="27"/>
      <c r="M40" s="27"/>
      <c r="N40" s="27"/>
      <c r="O40" s="27"/>
      <c r="P40" s="27"/>
      <c r="Q40" s="27"/>
      <c r="R40" s="27"/>
      <c r="S40" s="1"/>
    </row>
    <row r="41" spans="1:19" x14ac:dyDescent="0.25">
      <c r="A41" s="1"/>
      <c r="B41" s="102"/>
      <c r="C41" s="27"/>
      <c r="D41" s="1"/>
      <c r="E41" s="27"/>
      <c r="F41" s="27"/>
      <c r="G41" s="1"/>
      <c r="H41" s="1"/>
      <c r="I41" s="1"/>
      <c r="J41" s="1"/>
      <c r="K41" s="1"/>
      <c r="L41" s="1"/>
      <c r="M41" s="1"/>
      <c r="N41" s="1"/>
      <c r="O41" s="1"/>
      <c r="P41" s="1"/>
      <c r="Q41" s="1"/>
      <c r="R41" s="1"/>
      <c r="S41" s="1"/>
    </row>
    <row r="42" spans="1:19" x14ac:dyDescent="0.25">
      <c r="A42" s="1"/>
      <c r="B42" s="103"/>
      <c r="C42" s="1"/>
      <c r="D42" s="1"/>
      <c r="E42" s="1"/>
      <c r="F42" s="1"/>
      <c r="G42" s="1"/>
      <c r="H42" s="1"/>
      <c r="I42" s="1"/>
      <c r="J42" s="1"/>
      <c r="K42" s="1"/>
      <c r="L42" s="1"/>
      <c r="M42" s="1"/>
      <c r="N42" s="1"/>
      <c r="O42" s="1"/>
      <c r="P42" s="1"/>
      <c r="Q42" s="1"/>
      <c r="R42" s="1"/>
      <c r="S42" s="1"/>
    </row>
    <row r="43" spans="1:19" x14ac:dyDescent="0.25">
      <c r="A43" s="28"/>
      <c r="B43" s="103"/>
      <c r="C43" s="1"/>
      <c r="D43" s="1"/>
      <c r="E43" s="1"/>
      <c r="F43" s="1"/>
      <c r="H43" s="28"/>
      <c r="I43" s="28"/>
      <c r="J43" s="28"/>
      <c r="K43" s="28"/>
      <c r="L43" s="28"/>
      <c r="M43" s="28"/>
      <c r="N43" s="28"/>
      <c r="O43" s="28"/>
      <c r="P43" s="28"/>
      <c r="Q43" s="28"/>
      <c r="R43" s="28"/>
      <c r="S43" s="28"/>
    </row>
    <row r="44" spans="1:19" x14ac:dyDescent="0.25">
      <c r="B44" s="104"/>
      <c r="C44" s="28"/>
      <c r="E44" s="28"/>
      <c r="F44" s="28"/>
    </row>
    <row r="101" spans="1:1" x14ac:dyDescent="0.25">
      <c r="A101" t="s">
        <v>27</v>
      </c>
    </row>
    <row r="102" spans="1:1" x14ac:dyDescent="0.25">
      <c r="A102" t="s">
        <v>9</v>
      </c>
    </row>
  </sheetData>
  <sheetProtection algorithmName="SHA-512" hashValue="TBkhwQj02VJaJdwmnD0JBc3xs3aM5yIKeC+P96JuRMPybRIp24EZVO3EZW5u75yWDmWyIbEJpb9IZ//lZxXizw==" saltValue="Eau2H9NpuFEWm5/PCTt8og==" spinCount="100000" sheet="1" objects="1" scenarios="1"/>
  <mergeCells count="34">
    <mergeCell ref="B33:H33"/>
    <mergeCell ref="B32:H32"/>
    <mergeCell ref="B28:H28"/>
    <mergeCell ref="B29:H29"/>
    <mergeCell ref="B30:H30"/>
    <mergeCell ref="B31:H31"/>
    <mergeCell ref="E4:F4"/>
    <mergeCell ref="H4:I4"/>
    <mergeCell ref="K4:K5"/>
    <mergeCell ref="H8:I8"/>
    <mergeCell ref="B15:C15"/>
    <mergeCell ref="B9:I9"/>
    <mergeCell ref="E15:F15"/>
    <mergeCell ref="A26:A27"/>
    <mergeCell ref="H26:H27"/>
    <mergeCell ref="B26:D27"/>
    <mergeCell ref="H15:I15"/>
    <mergeCell ref="B22:C22"/>
    <mergeCell ref="E22:F22"/>
    <mergeCell ref="H22:I22"/>
    <mergeCell ref="E26:G27"/>
    <mergeCell ref="A1:A25"/>
    <mergeCell ref="B1:C2"/>
    <mergeCell ref="E1:F2"/>
    <mergeCell ref="H1:K2"/>
    <mergeCell ref="B3:C3"/>
    <mergeCell ref="E3:F3"/>
    <mergeCell ref="H3:I3"/>
    <mergeCell ref="B4:C4"/>
    <mergeCell ref="L1:L27"/>
    <mergeCell ref="I26:K27"/>
    <mergeCell ref="I28:L28"/>
    <mergeCell ref="I29:L29"/>
    <mergeCell ref="I30:L33"/>
  </mergeCells>
  <dataValidations count="2">
    <dataValidation type="whole" errorStyle="warning" allowBlank="1" showErrorMessage="1" errorTitle="Maximum Loan Warning" error="The maximum Graduate Federal Unsubsidized Loan is $6,833/semester" sqref="C18" xr:uid="{49906B6B-A536-4F7F-BF7C-20DC544C3B6F}">
      <formula1>0</formula1>
      <formula2>6833</formula2>
    </dataValidation>
    <dataValidation type="whole" errorStyle="warning" allowBlank="1" showErrorMessage="1" errorTitle="Maximum Loan Warning" error="The maximum Graduate Federal Direct Unsubsidized Loan borrowing is $6,833/semester." sqref="I18 F18" xr:uid="{DF0FF856-CD1D-43B5-B27F-F7BB89CE0416}">
      <formula1>0</formula1>
      <formula2>6833</formula2>
    </dataValidation>
  </dataValidations>
  <hyperlinks>
    <hyperlink ref="B7" r:id="rId1" xr:uid="{B04244D8-17B4-49A4-BE93-E878E1FB3456}"/>
    <hyperlink ref="E7" r:id="rId2" xr:uid="{730C7151-DEB6-49C9-B719-302495CF3218}"/>
    <hyperlink ref="H7" r:id="rId3" xr:uid="{8454BC21-9692-48A0-BA69-842F250B931E}"/>
    <hyperlink ref="I28" r:id="rId4" xr:uid="{DB8C61A8-2496-4C36-AF62-B1AC43D2AF4B}"/>
    <hyperlink ref="I29" r:id="rId5" xr:uid="{F694D888-4002-4569-A9E4-2AE5CFA70602}"/>
    <hyperlink ref="I30:I31" r:id="rId6" display="https://choice.fastproducts.org/FastChoice/home/340100/1" xr:uid="{525EB086-1370-4C01-8BC6-BB709938B099}"/>
  </hyperlinks>
  <pageMargins left="0.25" right="0.25" top="0.75" bottom="0.75" header="0.3" footer="0.3"/>
  <pageSetup scale="7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A1:N39"/>
  <sheetViews>
    <sheetView workbookViewId="0">
      <selection activeCell="B1" sqref="B1:B2"/>
    </sheetView>
  </sheetViews>
  <sheetFormatPr defaultRowHeight="15" x14ac:dyDescent="0.25"/>
  <cols>
    <col min="1" max="1" width="1.5703125" customWidth="1"/>
    <col min="2" max="2" width="38.7109375" style="105" customWidth="1"/>
    <col min="3" max="3" width="10.42578125" customWidth="1"/>
    <col min="4" max="4" width="1.5703125" customWidth="1"/>
    <col min="5" max="5" width="38.7109375" customWidth="1"/>
    <col min="6" max="6" width="10.42578125" customWidth="1"/>
    <col min="7" max="7" width="1.5703125" customWidth="1"/>
    <col min="8" max="8" width="38.7109375" customWidth="1"/>
    <col min="9" max="9" width="10.42578125" customWidth="1"/>
    <col min="10" max="10" width="1.5703125" customWidth="1"/>
    <col min="11" max="11" width="22" style="124" customWidth="1"/>
    <col min="12" max="12" width="1.5703125" style="130" customWidth="1"/>
  </cols>
  <sheetData>
    <row r="1" spans="1:14" ht="15" customHeight="1" x14ac:dyDescent="0.25">
      <c r="A1" s="44"/>
      <c r="B1" s="219" t="s">
        <v>26</v>
      </c>
      <c r="C1" s="131"/>
      <c r="D1" s="132"/>
      <c r="E1" s="133"/>
      <c r="F1" s="131"/>
      <c r="G1" s="134"/>
      <c r="H1" s="135"/>
      <c r="I1" s="131"/>
      <c r="J1" s="131"/>
      <c r="K1" s="136"/>
      <c r="L1" s="125"/>
      <c r="M1" s="29"/>
      <c r="N1" s="29"/>
    </row>
    <row r="2" spans="1:14" x14ac:dyDescent="0.25">
      <c r="A2" s="3"/>
      <c r="B2" s="220"/>
      <c r="C2" s="115"/>
      <c r="D2" s="116"/>
      <c r="E2" s="115"/>
      <c r="F2" s="115"/>
      <c r="G2" s="116"/>
      <c r="H2" s="115"/>
      <c r="I2" s="115"/>
      <c r="J2" s="115"/>
      <c r="K2" s="121"/>
      <c r="L2" s="126"/>
      <c r="M2" s="29"/>
      <c r="N2" s="29"/>
    </row>
    <row r="3" spans="1:14" x14ac:dyDescent="0.25">
      <c r="A3" s="3"/>
      <c r="B3" s="120"/>
      <c r="C3" s="119"/>
      <c r="D3" s="116"/>
      <c r="E3" s="118"/>
      <c r="F3" s="119"/>
      <c r="G3" s="116"/>
      <c r="H3" s="118"/>
      <c r="I3" s="119"/>
      <c r="J3" s="117"/>
      <c r="K3" s="137"/>
      <c r="L3" s="126"/>
      <c r="M3" s="29"/>
      <c r="N3" s="29"/>
    </row>
    <row r="4" spans="1:14" ht="15.75" x14ac:dyDescent="0.25">
      <c r="A4" s="3"/>
      <c r="B4" s="107" t="s">
        <v>0</v>
      </c>
      <c r="C4" s="68"/>
      <c r="D4" s="2"/>
      <c r="E4" s="69" t="s">
        <v>1</v>
      </c>
      <c r="F4" s="68"/>
      <c r="G4" s="2"/>
      <c r="H4" s="69" t="s">
        <v>2</v>
      </c>
      <c r="I4" s="70"/>
      <c r="J4" s="3"/>
      <c r="K4" s="225" t="s">
        <v>3</v>
      </c>
      <c r="L4" s="125"/>
      <c r="M4" s="29"/>
      <c r="N4" s="29"/>
    </row>
    <row r="5" spans="1:14" ht="16.5" thickBot="1" x14ac:dyDescent="0.3">
      <c r="A5" s="3"/>
      <c r="B5" s="108"/>
      <c r="C5" s="8"/>
      <c r="D5" s="4"/>
      <c r="E5" s="8"/>
      <c r="F5" s="8"/>
      <c r="G5" s="4"/>
      <c r="H5" s="8"/>
      <c r="I5" s="8"/>
      <c r="J5" s="4"/>
      <c r="K5" s="226"/>
      <c r="L5" s="125"/>
      <c r="M5" s="29"/>
      <c r="N5" s="29"/>
    </row>
    <row r="6" spans="1:14" ht="25.5" thickTop="1" thickBot="1" x14ac:dyDescent="0.3">
      <c r="A6" s="3"/>
      <c r="B6" s="109" t="s">
        <v>22</v>
      </c>
      <c r="C6" s="31">
        <v>3</v>
      </c>
      <c r="D6" s="2"/>
      <c r="E6" s="30" t="s">
        <v>22</v>
      </c>
      <c r="F6" s="31">
        <v>4</v>
      </c>
      <c r="G6" s="2"/>
      <c r="H6" s="30" t="s">
        <v>22</v>
      </c>
      <c r="I6" s="31">
        <v>5</v>
      </c>
      <c r="J6" s="3"/>
      <c r="K6" s="138" t="s">
        <v>7</v>
      </c>
      <c r="L6" s="125"/>
      <c r="M6" s="29"/>
      <c r="N6" s="29"/>
    </row>
    <row r="7" spans="1:14" ht="16.5" thickTop="1" thickBot="1" x14ac:dyDescent="0.3">
      <c r="A7" s="3"/>
      <c r="B7" s="110"/>
      <c r="C7" s="68"/>
      <c r="D7" s="4"/>
      <c r="E7" s="71" t="s">
        <v>23</v>
      </c>
      <c r="F7" s="68"/>
      <c r="G7" s="4"/>
      <c r="H7" s="71"/>
      <c r="I7" s="68"/>
      <c r="J7" s="4"/>
      <c r="K7" s="227" t="s">
        <v>10</v>
      </c>
      <c r="L7" s="125"/>
      <c r="M7" s="29"/>
      <c r="N7" s="29"/>
    </row>
    <row r="8" spans="1:14" ht="16.5" thickTop="1" thickBot="1" x14ac:dyDescent="0.3">
      <c r="A8" s="3"/>
      <c r="B8" s="42" t="s">
        <v>122</v>
      </c>
      <c r="C8" s="33">
        <v>2000</v>
      </c>
      <c r="D8" s="13"/>
      <c r="E8" s="32" t="s">
        <v>122</v>
      </c>
      <c r="F8" s="33">
        <v>2000</v>
      </c>
      <c r="G8" s="2"/>
      <c r="H8" s="32" t="s">
        <v>122</v>
      </c>
      <c r="I8" s="33">
        <v>2000</v>
      </c>
      <c r="J8" s="3"/>
      <c r="K8" s="228"/>
      <c r="L8" s="125"/>
      <c r="M8" s="29"/>
      <c r="N8" s="29"/>
    </row>
    <row r="9" spans="1:14" ht="16.5" thickTop="1" thickBot="1" x14ac:dyDescent="0.3">
      <c r="A9" s="3"/>
      <c r="B9" s="42" t="s">
        <v>30</v>
      </c>
      <c r="C9" s="33">
        <v>770</v>
      </c>
      <c r="D9" s="13"/>
      <c r="E9" s="32" t="s">
        <v>30</v>
      </c>
      <c r="F9" s="33">
        <v>770</v>
      </c>
      <c r="G9" s="2"/>
      <c r="H9" s="32" t="s">
        <v>30</v>
      </c>
      <c r="I9" s="33">
        <v>770</v>
      </c>
      <c r="J9" s="3"/>
      <c r="K9" s="223" t="s">
        <v>96</v>
      </c>
      <c r="L9" s="125"/>
      <c r="M9" s="29"/>
      <c r="N9" s="29"/>
    </row>
    <row r="10" spans="1:14" ht="16.5" thickTop="1" thickBot="1" x14ac:dyDescent="0.3">
      <c r="A10" s="3"/>
      <c r="B10" s="42" t="s">
        <v>31</v>
      </c>
      <c r="C10" s="33">
        <v>112</v>
      </c>
      <c r="D10" s="13"/>
      <c r="E10" s="32" t="s">
        <v>31</v>
      </c>
      <c r="F10" s="33">
        <v>112</v>
      </c>
      <c r="G10" s="2"/>
      <c r="H10" s="32" t="s">
        <v>31</v>
      </c>
      <c r="I10" s="33">
        <v>112</v>
      </c>
      <c r="J10" s="3"/>
      <c r="K10" s="224"/>
      <c r="L10" s="125"/>
      <c r="M10" s="29"/>
      <c r="N10" s="29"/>
    </row>
    <row r="11" spans="1:14" ht="16.5" customHeight="1" thickTop="1" thickBot="1" x14ac:dyDescent="0.3">
      <c r="A11" s="3"/>
      <c r="B11" s="42" t="s">
        <v>41</v>
      </c>
      <c r="C11" s="79">
        <v>270</v>
      </c>
      <c r="D11" s="13"/>
      <c r="E11" s="32" t="s">
        <v>34</v>
      </c>
      <c r="F11" s="80">
        <v>540</v>
      </c>
      <c r="G11" s="2"/>
      <c r="H11" s="32" t="s">
        <v>34</v>
      </c>
      <c r="I11" s="34">
        <f>F11</f>
        <v>540</v>
      </c>
      <c r="J11" s="3"/>
      <c r="K11" s="229" t="s">
        <v>115</v>
      </c>
      <c r="L11" s="125"/>
      <c r="M11" s="29"/>
      <c r="N11" s="29"/>
    </row>
    <row r="12" spans="1:14" s="86" customFormat="1" ht="14.25" customHeight="1" thickTop="1" thickBot="1" x14ac:dyDescent="0.3">
      <c r="A12" s="106"/>
      <c r="B12" s="111" t="s">
        <v>91</v>
      </c>
      <c r="C12" s="83">
        <v>310</v>
      </c>
      <c r="D12" s="84"/>
      <c r="E12" s="82" t="s">
        <v>91</v>
      </c>
      <c r="F12" s="83">
        <v>310</v>
      </c>
      <c r="G12" s="81"/>
      <c r="H12" s="82" t="s">
        <v>92</v>
      </c>
      <c r="I12" s="83">
        <v>310</v>
      </c>
      <c r="J12" s="106"/>
      <c r="K12" s="230"/>
      <c r="L12" s="127"/>
      <c r="M12" s="85"/>
      <c r="N12" s="85"/>
    </row>
    <row r="13" spans="1:14" ht="15.75" thickTop="1" x14ac:dyDescent="0.25">
      <c r="A13" s="3"/>
      <c r="B13" s="42" t="s">
        <v>24</v>
      </c>
      <c r="C13" s="88">
        <f>SUM(C8:C10)+135+C12</f>
        <v>3327</v>
      </c>
      <c r="D13" s="2"/>
      <c r="E13" s="32" t="s">
        <v>24</v>
      </c>
      <c r="F13" s="87">
        <f>SUM(F8:F10)+135+F12</f>
        <v>3327</v>
      </c>
      <c r="G13" s="2"/>
      <c r="H13" s="32" t="s">
        <v>24</v>
      </c>
      <c r="I13" s="34">
        <f>SUM(I8:I10)+I12+108</f>
        <v>3300</v>
      </c>
      <c r="J13" s="3"/>
      <c r="K13" s="139" t="s">
        <v>114</v>
      </c>
      <c r="L13" s="125"/>
      <c r="M13" s="29"/>
      <c r="N13" s="29"/>
    </row>
    <row r="14" spans="1:14" x14ac:dyDescent="0.25">
      <c r="A14" s="3"/>
      <c r="B14" s="42" t="s">
        <v>25</v>
      </c>
      <c r="C14" s="15">
        <f>IF('1. Billed Charges'!C6&gt;0,C13*3,0)</f>
        <v>0</v>
      </c>
      <c r="D14" s="2"/>
      <c r="E14" s="32" t="s">
        <v>25</v>
      </c>
      <c r="F14" s="15">
        <f>IF('1. Billed Charges'!F6&gt;0,F13*4,0)</f>
        <v>0</v>
      </c>
      <c r="G14" s="2"/>
      <c r="H14" s="32" t="s">
        <v>25</v>
      </c>
      <c r="I14" s="15">
        <f>IF('1. Billed Charges'!I6&gt;0,I13*5,0)</f>
        <v>0</v>
      </c>
      <c r="J14" s="3"/>
      <c r="K14" s="140">
        <f>SUM(C18,C19,F18,F19,I18,I19)+('1. Billed Charges'!K15+('1. Billed Charges'!K17))</f>
        <v>0</v>
      </c>
      <c r="L14" s="125"/>
      <c r="M14" s="29"/>
      <c r="N14" s="29"/>
    </row>
    <row r="15" spans="1:14" x14ac:dyDescent="0.25">
      <c r="A15" s="3"/>
      <c r="B15" s="42" t="s">
        <v>103</v>
      </c>
      <c r="C15" s="35">
        <f>'1. Billed Charges'!C25</f>
        <v>0</v>
      </c>
      <c r="D15" s="13"/>
      <c r="E15" s="32" t="s">
        <v>103</v>
      </c>
      <c r="F15" s="25">
        <f>'1. Billed Charges'!F25</f>
        <v>0</v>
      </c>
      <c r="G15" s="2"/>
      <c r="H15" s="32" t="s">
        <v>103</v>
      </c>
      <c r="I15" s="36">
        <f>'1. Billed Charges'!I25</f>
        <v>0</v>
      </c>
      <c r="J15" s="3"/>
      <c r="K15" s="139" t="s">
        <v>118</v>
      </c>
      <c r="L15" s="125"/>
      <c r="M15" s="29"/>
      <c r="N15" s="29"/>
    </row>
    <row r="16" spans="1:14" x14ac:dyDescent="0.25">
      <c r="A16" s="3"/>
      <c r="B16" s="112" t="s">
        <v>102</v>
      </c>
      <c r="C16" s="19">
        <f>IF(C15+C14&lt;0,0,C14-C15)</f>
        <v>0</v>
      </c>
      <c r="D16" s="2"/>
      <c r="E16" s="37" t="s">
        <v>102</v>
      </c>
      <c r="F16" s="19">
        <f>IF(F15+F14&lt;0,0,F14-F15)</f>
        <v>0</v>
      </c>
      <c r="G16" s="2"/>
      <c r="H16" s="37" t="s">
        <v>102</v>
      </c>
      <c r="I16" s="19">
        <f>IF(I15+I14&lt;0,0,I14-I15)</f>
        <v>0</v>
      </c>
      <c r="J16" s="3"/>
      <c r="K16" s="140">
        <f>SUM(C20+F20+I20)+ ('1. Billed Charges'!K19)</f>
        <v>0</v>
      </c>
      <c r="L16" s="125"/>
      <c r="M16" s="29"/>
      <c r="N16" s="29"/>
    </row>
    <row r="17" spans="1:14" ht="15.75" thickBot="1" x14ac:dyDescent="0.3">
      <c r="A17" s="3"/>
      <c r="B17" s="210" t="s">
        <v>109</v>
      </c>
      <c r="C17" s="210"/>
      <c r="D17" s="210"/>
      <c r="E17" s="210"/>
      <c r="F17" s="210"/>
      <c r="G17" s="210"/>
      <c r="H17" s="210"/>
      <c r="I17" s="210"/>
      <c r="J17" s="4"/>
      <c r="K17" s="139" t="s">
        <v>119</v>
      </c>
      <c r="L17" s="125"/>
      <c r="M17" s="29"/>
      <c r="N17" s="29"/>
    </row>
    <row r="18" spans="1:14" ht="16.5" thickTop="1" thickBot="1" x14ac:dyDescent="0.3">
      <c r="A18" s="3"/>
      <c r="B18" s="42" t="s">
        <v>112</v>
      </c>
      <c r="C18" s="33">
        <v>0</v>
      </c>
      <c r="D18" s="13"/>
      <c r="E18" s="14" t="s">
        <v>112</v>
      </c>
      <c r="F18" s="33">
        <v>0</v>
      </c>
      <c r="G18" s="2"/>
      <c r="H18" s="14" t="s">
        <v>112</v>
      </c>
      <c r="I18" s="33">
        <v>0</v>
      </c>
      <c r="J18" s="3"/>
      <c r="K18" s="140">
        <f>SUM(C21+F21+I21)+ '1. Billed Charges'!K21</f>
        <v>0</v>
      </c>
      <c r="L18" s="125"/>
      <c r="M18" s="29"/>
      <c r="N18" s="29"/>
    </row>
    <row r="19" spans="1:14" ht="16.5" thickTop="1" thickBot="1" x14ac:dyDescent="0.3">
      <c r="A19" s="3"/>
      <c r="B19" s="42" t="s">
        <v>107</v>
      </c>
      <c r="C19" s="33">
        <v>0</v>
      </c>
      <c r="D19" s="13"/>
      <c r="E19" s="14" t="s">
        <v>107</v>
      </c>
      <c r="F19" s="33">
        <v>0</v>
      </c>
      <c r="G19" s="2"/>
      <c r="H19" s="14" t="s">
        <v>108</v>
      </c>
      <c r="I19" s="33">
        <v>0</v>
      </c>
      <c r="J19" s="3"/>
      <c r="K19" s="140" t="s">
        <v>17</v>
      </c>
      <c r="L19" s="125"/>
      <c r="M19" s="29"/>
      <c r="N19" s="29"/>
    </row>
    <row r="20" spans="1:14" ht="16.5" thickTop="1" thickBot="1" x14ac:dyDescent="0.3">
      <c r="A20" s="3"/>
      <c r="B20" s="42" t="s">
        <v>42</v>
      </c>
      <c r="C20" s="33">
        <v>0</v>
      </c>
      <c r="D20" s="13"/>
      <c r="E20" s="14" t="s">
        <v>42</v>
      </c>
      <c r="F20" s="33">
        <v>0</v>
      </c>
      <c r="G20" s="2"/>
      <c r="H20" s="14" t="s">
        <v>42</v>
      </c>
      <c r="I20" s="33">
        <v>0</v>
      </c>
      <c r="J20" s="3"/>
      <c r="K20" s="140">
        <f>SUM(C22+F22+I22)+ '1. Billed Charges'!K23</f>
        <v>0</v>
      </c>
      <c r="L20" s="125"/>
      <c r="M20" s="29"/>
      <c r="N20" s="29"/>
    </row>
    <row r="21" spans="1:14" ht="16.5" thickTop="1" thickBot="1" x14ac:dyDescent="0.3">
      <c r="A21" s="3"/>
      <c r="B21" s="42" t="s">
        <v>43</v>
      </c>
      <c r="C21" s="33">
        <v>0</v>
      </c>
      <c r="D21" s="13"/>
      <c r="E21" s="14" t="s">
        <v>43</v>
      </c>
      <c r="F21" s="33">
        <v>0</v>
      </c>
      <c r="G21" s="2"/>
      <c r="H21" s="14" t="s">
        <v>44</v>
      </c>
      <c r="I21" s="33">
        <v>0</v>
      </c>
      <c r="J21" s="3"/>
      <c r="K21" s="141" t="s">
        <v>97</v>
      </c>
      <c r="L21" s="125"/>
      <c r="M21" s="29"/>
      <c r="N21" s="29"/>
    </row>
    <row r="22" spans="1:14" ht="16.5" thickTop="1" thickBot="1" x14ac:dyDescent="0.3">
      <c r="A22" s="3"/>
      <c r="B22" s="42" t="s">
        <v>49</v>
      </c>
      <c r="C22" s="33">
        <v>0</v>
      </c>
      <c r="D22" s="13"/>
      <c r="E22" s="14" t="s">
        <v>49</v>
      </c>
      <c r="F22" s="33">
        <v>0</v>
      </c>
      <c r="G22" s="2"/>
      <c r="H22" s="14" t="s">
        <v>49</v>
      </c>
      <c r="I22" s="33">
        <v>0</v>
      </c>
      <c r="J22" s="3"/>
      <c r="K22" s="142">
        <f>SUM(K14+K16+K18+K20)</f>
        <v>0</v>
      </c>
      <c r="L22" s="125"/>
      <c r="M22" s="29"/>
      <c r="N22" s="29"/>
    </row>
    <row r="23" spans="1:14" ht="16.5" thickTop="1" x14ac:dyDescent="0.25">
      <c r="A23" s="3"/>
      <c r="B23" s="112" t="s">
        <v>19</v>
      </c>
      <c r="C23" s="67">
        <f>SUM(C18+C19+C22)+SUM(C20*0.98943)+SUM(C21*0.95772)</f>
        <v>0</v>
      </c>
      <c r="D23" s="2"/>
      <c r="E23" s="18" t="s">
        <v>19</v>
      </c>
      <c r="F23" s="67">
        <f>SUM(F18+F19+F22)+SUM(F20*0.98943)+SUM(F21*0.95772)</f>
        <v>0</v>
      </c>
      <c r="G23" s="2"/>
      <c r="H23" s="18" t="s">
        <v>19</v>
      </c>
      <c r="I23" s="67">
        <f>SUM(I18+I19+I22)+SUM(I20*0.98943)+SUM(I21*0.95772)</f>
        <v>0</v>
      </c>
      <c r="J23" s="3"/>
      <c r="K23" s="143" t="s">
        <v>110</v>
      </c>
      <c r="L23" s="125"/>
      <c r="M23" s="29"/>
      <c r="N23" s="29"/>
    </row>
    <row r="24" spans="1:14" ht="15.75" x14ac:dyDescent="0.25">
      <c r="A24" s="3"/>
      <c r="B24" s="110"/>
      <c r="C24" s="71"/>
      <c r="D24" s="4"/>
      <c r="E24" s="71" t="s">
        <v>26</v>
      </c>
      <c r="F24" s="68"/>
      <c r="G24" s="4"/>
      <c r="H24" s="71"/>
      <c r="I24" s="68"/>
      <c r="J24" s="4"/>
      <c r="K24" s="144" t="s">
        <v>98</v>
      </c>
      <c r="L24" s="125"/>
      <c r="M24" s="29"/>
      <c r="N24" s="29"/>
    </row>
    <row r="25" spans="1:14" ht="15.75" thickBot="1" x14ac:dyDescent="0.3">
      <c r="A25" s="3"/>
      <c r="B25" s="113" t="s">
        <v>99</v>
      </c>
      <c r="C25" s="25">
        <f>C23+C15</f>
        <v>0</v>
      </c>
      <c r="D25" s="2"/>
      <c r="E25" s="66" t="s">
        <v>99</v>
      </c>
      <c r="F25" s="25">
        <f>(F23+F15)</f>
        <v>0</v>
      </c>
      <c r="G25" s="2"/>
      <c r="H25" s="66" t="s">
        <v>99</v>
      </c>
      <c r="I25" s="25">
        <f>(I23+I15)</f>
        <v>0</v>
      </c>
      <c r="J25" s="3"/>
      <c r="K25" s="145">
        <f>SUM(C14,F14,I14,'1. Billed Charges'!K10)</f>
        <v>0</v>
      </c>
      <c r="L25" s="125"/>
      <c r="M25" s="29"/>
      <c r="N25" s="29"/>
    </row>
    <row r="26" spans="1:14" ht="14.25" customHeight="1" x14ac:dyDescent="0.25">
      <c r="A26" s="3"/>
      <c r="B26" s="113" t="s">
        <v>100</v>
      </c>
      <c r="C26" s="15">
        <f>C25/3</f>
        <v>0</v>
      </c>
      <c r="D26" s="2"/>
      <c r="E26" s="66" t="s">
        <v>100</v>
      </c>
      <c r="F26" s="15">
        <f>F25/4</f>
        <v>0</v>
      </c>
      <c r="G26" s="2"/>
      <c r="H26" s="66" t="s">
        <v>100</v>
      </c>
      <c r="I26" s="15">
        <f>I25/5</f>
        <v>0</v>
      </c>
      <c r="J26" s="3"/>
      <c r="K26" s="236" t="s">
        <v>116</v>
      </c>
      <c r="L26" s="125"/>
      <c r="M26" s="29"/>
      <c r="N26" s="29"/>
    </row>
    <row r="27" spans="1:14" x14ac:dyDescent="0.25">
      <c r="A27" s="3"/>
      <c r="B27" s="113" t="s">
        <v>101</v>
      </c>
      <c r="C27" s="89">
        <f>IF(C16-C23&lt;0,0,C16-C23)</f>
        <v>0</v>
      </c>
      <c r="D27" s="2"/>
      <c r="E27" s="66" t="s">
        <v>101</v>
      </c>
      <c r="F27" s="89">
        <f>IF(F16-F23&lt;0,0,F16-F23)</f>
        <v>0</v>
      </c>
      <c r="G27" s="2"/>
      <c r="H27" s="66" t="s">
        <v>101</v>
      </c>
      <c r="I27" s="89">
        <f>IF(I16-I23&lt;0,0,I16-I23)</f>
        <v>0</v>
      </c>
      <c r="J27" s="3"/>
      <c r="K27" s="237"/>
      <c r="L27" s="125"/>
      <c r="M27" s="29"/>
      <c r="N27" s="29"/>
    </row>
    <row r="28" spans="1:14" x14ac:dyDescent="0.25">
      <c r="A28" s="3"/>
      <c r="B28" s="113" t="s">
        <v>100</v>
      </c>
      <c r="C28" s="65">
        <f>C27/3</f>
        <v>0</v>
      </c>
      <c r="D28" s="2"/>
      <c r="E28" s="66" t="s">
        <v>100</v>
      </c>
      <c r="F28" s="65">
        <f>F27/4</f>
        <v>0</v>
      </c>
      <c r="G28" s="2"/>
      <c r="H28" s="66" t="s">
        <v>100</v>
      </c>
      <c r="I28" s="65">
        <f>I27/5</f>
        <v>0</v>
      </c>
      <c r="J28" s="3"/>
      <c r="K28" s="234">
        <f>(K22 - K25)</f>
        <v>0</v>
      </c>
      <c r="L28" s="125"/>
      <c r="M28" s="29"/>
      <c r="N28" s="29"/>
    </row>
    <row r="29" spans="1:14" s="78" customFormat="1" ht="11.25" customHeight="1" x14ac:dyDescent="0.2">
      <c r="A29" s="72"/>
      <c r="B29" s="114" t="s">
        <v>105</v>
      </c>
      <c r="C29" s="73"/>
      <c r="D29" s="74"/>
      <c r="E29" s="73"/>
      <c r="F29" s="75"/>
      <c r="G29" s="74"/>
      <c r="H29" s="73"/>
      <c r="I29" s="75"/>
      <c r="J29" s="76"/>
      <c r="K29" s="235"/>
      <c r="L29" s="128"/>
      <c r="M29" s="77"/>
      <c r="N29" s="77"/>
    </row>
    <row r="30" spans="1:14" x14ac:dyDescent="0.25">
      <c r="A30" s="231"/>
      <c r="B30" s="231"/>
      <c r="C30" s="231"/>
      <c r="D30" s="231"/>
      <c r="E30" s="231"/>
      <c r="F30" s="231"/>
      <c r="G30" s="26"/>
      <c r="H30" s="26"/>
      <c r="I30" s="95"/>
      <c r="J30" s="95"/>
      <c r="K30" s="122"/>
      <c r="L30" s="129"/>
      <c r="M30" s="1"/>
      <c r="N30" s="1"/>
    </row>
    <row r="31" spans="1:14" ht="39" customHeight="1" x14ac:dyDescent="0.25">
      <c r="A31" s="232"/>
      <c r="B31" s="216" t="s">
        <v>33</v>
      </c>
      <c r="C31" s="216"/>
      <c r="D31" s="216"/>
      <c r="E31" s="216"/>
      <c r="F31" s="216"/>
      <c r="G31" s="216"/>
      <c r="H31" s="216"/>
      <c r="I31" s="222" t="s">
        <v>82</v>
      </c>
      <c r="J31" s="222"/>
      <c r="K31" s="222"/>
      <c r="L31" s="129"/>
      <c r="M31" s="1"/>
      <c r="N31" s="1"/>
    </row>
    <row r="32" spans="1:14" ht="52.5" customHeight="1" x14ac:dyDescent="0.25">
      <c r="A32" s="232"/>
      <c r="B32" s="218" t="s">
        <v>111</v>
      </c>
      <c r="C32" s="218"/>
      <c r="D32" s="218"/>
      <c r="E32" s="218"/>
      <c r="F32" s="218"/>
      <c r="G32" s="218"/>
      <c r="H32" s="218"/>
      <c r="I32" s="222"/>
      <c r="J32" s="222"/>
      <c r="K32" s="222"/>
      <c r="L32" s="129"/>
      <c r="M32" s="1"/>
      <c r="N32" s="1"/>
    </row>
    <row r="33" spans="1:14" ht="77.25" customHeight="1" x14ac:dyDescent="0.25">
      <c r="A33" s="232"/>
      <c r="B33" s="217" t="s">
        <v>120</v>
      </c>
      <c r="C33" s="217"/>
      <c r="D33" s="217"/>
      <c r="E33" s="217"/>
      <c r="F33" s="217"/>
      <c r="G33" s="217"/>
      <c r="H33" s="217"/>
      <c r="I33" s="233" t="s">
        <v>83</v>
      </c>
      <c r="J33" s="233"/>
      <c r="K33" s="233"/>
      <c r="L33" s="129"/>
      <c r="M33" s="1"/>
      <c r="N33" s="1"/>
    </row>
    <row r="34" spans="1:14" ht="35.25" customHeight="1" x14ac:dyDescent="0.25">
      <c r="A34" s="1"/>
      <c r="B34" s="217" t="s">
        <v>50</v>
      </c>
      <c r="C34" s="217"/>
      <c r="D34" s="217"/>
      <c r="E34" s="217"/>
      <c r="F34" s="217"/>
      <c r="G34" s="217"/>
      <c r="H34" s="217"/>
      <c r="I34" s="221" t="str">
        <f>'[1]2. Monthly Budget'!$H$33</f>
        <v>Private Loan Borrowing Options HERE</v>
      </c>
      <c r="J34" s="221"/>
      <c r="K34" s="221"/>
      <c r="L34" s="103"/>
      <c r="M34" s="1"/>
      <c r="N34" s="1"/>
    </row>
    <row r="35" spans="1:14" x14ac:dyDescent="0.25">
      <c r="A35" s="1"/>
      <c r="B35" s="217"/>
      <c r="C35" s="217"/>
      <c r="D35" s="217"/>
      <c r="E35" s="217"/>
      <c r="F35" s="217"/>
      <c r="G35" s="217"/>
      <c r="H35" s="217"/>
      <c r="I35" s="221"/>
      <c r="J35" s="221"/>
      <c r="K35" s="221"/>
      <c r="L35" s="103"/>
      <c r="M35" s="1"/>
      <c r="N35" s="1"/>
    </row>
    <row r="36" spans="1:14" x14ac:dyDescent="0.25">
      <c r="A36" s="1"/>
      <c r="B36" s="103"/>
      <c r="C36" s="1"/>
      <c r="D36" s="1"/>
      <c r="E36" s="1"/>
      <c r="F36" s="1"/>
      <c r="G36" s="1"/>
      <c r="H36" s="1"/>
      <c r="I36" s="1"/>
      <c r="J36" s="1"/>
      <c r="K36" s="123"/>
      <c r="L36" s="103"/>
      <c r="M36" s="1"/>
      <c r="N36" s="1"/>
    </row>
    <row r="37" spans="1:14" x14ac:dyDescent="0.25">
      <c r="A37" s="1"/>
      <c r="B37" s="103"/>
      <c r="C37" s="1"/>
      <c r="D37" s="1"/>
      <c r="E37" s="1"/>
      <c r="F37" s="1"/>
      <c r="G37" s="1"/>
      <c r="H37" s="1"/>
      <c r="I37" s="1"/>
      <c r="J37" s="1"/>
      <c r="K37" s="123"/>
      <c r="L37" s="103"/>
      <c r="M37" s="1"/>
      <c r="N37" s="1"/>
    </row>
    <row r="38" spans="1:14" x14ac:dyDescent="0.25">
      <c r="A38" s="1"/>
      <c r="B38" s="103"/>
      <c r="C38" s="1"/>
      <c r="D38" s="1"/>
      <c r="E38" s="1"/>
      <c r="F38" s="1"/>
      <c r="G38" s="1"/>
      <c r="H38" s="1"/>
      <c r="I38" s="1"/>
      <c r="J38" s="1"/>
      <c r="K38" s="123"/>
      <c r="L38" s="103"/>
      <c r="M38" s="1"/>
      <c r="N38" s="1"/>
    </row>
    <row r="39" spans="1:14" x14ac:dyDescent="0.25">
      <c r="A39" s="1"/>
      <c r="B39" s="103"/>
      <c r="C39" s="1"/>
      <c r="D39" s="1"/>
      <c r="E39" s="1"/>
      <c r="F39" s="1"/>
      <c r="G39" s="1"/>
      <c r="H39" s="1"/>
      <c r="I39" s="1"/>
      <c r="J39" s="1"/>
      <c r="K39" s="123"/>
      <c r="L39" s="103"/>
      <c r="M39" s="1"/>
      <c r="N39" s="1"/>
    </row>
  </sheetData>
  <sheetProtection algorithmName="SHA-512" hashValue="Dt0LRVGuOz0KPG96biaQ8QvrzPianxyIzuuW/cx9EbqSIKa2jZ2b5Ezcu3mgstpP+CyZagvQpilw4LQDzXsrvA==" saltValue="3Ui+u0FHf1RW/fzwi0aokw==" spinCount="100000" sheet="1" objects="1" scenarios="1"/>
  <mergeCells count="17">
    <mergeCell ref="A30:A33"/>
    <mergeCell ref="B30:F30"/>
    <mergeCell ref="B31:H31"/>
    <mergeCell ref="B32:H32"/>
    <mergeCell ref="B33:H33"/>
    <mergeCell ref="B1:B2"/>
    <mergeCell ref="I34:K35"/>
    <mergeCell ref="B34:H35"/>
    <mergeCell ref="I31:K32"/>
    <mergeCell ref="B17:I17"/>
    <mergeCell ref="K9:K10"/>
    <mergeCell ref="K4:K5"/>
    <mergeCell ref="K7:K8"/>
    <mergeCell ref="K11:K12"/>
    <mergeCell ref="I33:K33"/>
    <mergeCell ref="K28:K29"/>
    <mergeCell ref="K26:K27"/>
  </mergeCells>
  <conditionalFormatting sqref="C15">
    <cfRule type="notContainsBlanks" dxfId="1" priority="2">
      <formula>LEN(TRIM(C15))&gt;0</formula>
    </cfRule>
  </conditionalFormatting>
  <conditionalFormatting sqref="C13 F13 I13">
    <cfRule type="cellIs" dxfId="0" priority="1" operator="greaterThan">
      <formula>2865</formula>
    </cfRule>
  </conditionalFormatting>
  <dataValidations count="1">
    <dataValidation type="whole" errorStyle="warning" allowBlank="1" showErrorMessage="1" errorTitle="Maximum Loan Warning" error="The maximum Graduate Federal Direct Unsubsidized Loan borrowing is $6,833/semester." sqref="I20 F20 C20" xr:uid="{DD71A463-D829-441F-A1F5-5980A7630243}">
      <formula1>0</formula1>
      <formula2>6833</formula2>
    </dataValidation>
  </dataValidations>
  <hyperlinks>
    <hyperlink ref="I33" r:id="rId1" xr:uid="{8593E905-9F76-41D7-8997-0A11EE86F0F0}"/>
    <hyperlink ref="I31" r:id="rId2" xr:uid="{9A74A2B0-5FF3-448C-B261-50E0B328675D}"/>
  </hyperlinks>
  <pageMargins left="0.25" right="0.25" top="0.75" bottom="0.75" header="0.3" footer="0.3"/>
  <pageSetup scale="74" orientation="landscape" r:id="rId3"/>
  <ignoredErrors>
    <ignoredError sqref="I11 C27 F27 I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START HERE</vt:lpstr>
      <vt:lpstr>1. Billed Charges</vt:lpstr>
      <vt:lpstr>2. Monthly Budget</vt:lpstr>
      <vt:lpstr>'1. Billed Charges'!Print_Area</vt:lpstr>
      <vt:lpstr>'2. Monthly Budget'!Print_Area</vt:lpstr>
      <vt:lpstr>'START HERE'!Print_Area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Murphy, Elizabeth</cp:lastModifiedBy>
  <cp:lastPrinted>2023-04-26T19:15:37Z</cp:lastPrinted>
  <dcterms:created xsi:type="dcterms:W3CDTF">2017-10-17T20:44:41Z</dcterms:created>
  <dcterms:modified xsi:type="dcterms:W3CDTF">2023-04-26T19:54:06Z</dcterms:modified>
</cp:coreProperties>
</file>