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mc:AlternateContent xmlns:mc="http://schemas.openxmlformats.org/markup-compatibility/2006">
    <mc:Choice Requires="x15">
      <x15ac:absPath xmlns:x15ac="http://schemas.microsoft.com/office/spreadsheetml/2010/11/ac" url="S:\Programs\Grad School\2023-2024\Financing Worksheets\2324 Financing Worksheets\"/>
    </mc:Choice>
  </mc:AlternateContent>
  <xr:revisionPtr revIDLastSave="0" documentId="13_ncr:1_{EB9F3FF9-AFCC-47A9-A3C5-9DB0A83C8847}" xr6:coauthVersionLast="36" xr6:coauthVersionMax="36" xr10:uidLastSave="{00000000-0000-0000-0000-000000000000}"/>
  <bookViews>
    <workbookView xWindow="0" yWindow="0" windowWidth="19200" windowHeight="11385" xr2:uid="{00000000-000D-0000-FFFF-FFFF00000000}"/>
  </bookViews>
  <sheets>
    <sheet name="START HERE" sheetId="6" r:id="rId1"/>
    <sheet name="1. Billed Charges" sheetId="1" r:id="rId2"/>
    <sheet name="2. Monthly Budget" sheetId="2" r:id="rId3"/>
  </sheets>
  <definedNames>
    <definedName name="_xlnm.Print_Area" localSheetId="1">'1. Billed Charges'!$B$1:$I$33</definedName>
    <definedName name="_xlnm.Print_Area" localSheetId="2">'2. Monthly Budget'!$A$1:$I$33</definedName>
    <definedName name="_xlnm.Print_Area" localSheetId="0">'START HERE'!$A$1:$V$47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G30" i="1" l="1"/>
  <c r="F14" i="1" l="1"/>
  <c r="C14" i="1"/>
  <c r="C11" i="1" l="1"/>
  <c r="F10" i="1" l="1"/>
  <c r="H29" i="2" l="1"/>
  <c r="H20" i="2"/>
  <c r="F14" i="2" l="1"/>
  <c r="C14" i="2"/>
  <c r="C13" i="2" l="1"/>
  <c r="F23" i="2" l="1"/>
  <c r="C23" i="2"/>
  <c r="C10" i="1" l="1"/>
  <c r="C21" i="1" l="1"/>
  <c r="F11" i="1" l="1"/>
  <c r="F13" i="2" l="1"/>
  <c r="H23" i="1"/>
  <c r="H21" i="1"/>
  <c r="H18" i="2" s="1"/>
  <c r="H19" i="1"/>
  <c r="H16" i="2" s="1"/>
  <c r="H17" i="1"/>
  <c r="H15" i="1"/>
  <c r="H14" i="2" l="1"/>
  <c r="H22" i="2" s="1"/>
  <c r="H10" i="1"/>
  <c r="H25" i="2" s="1"/>
  <c r="F23" i="1"/>
  <c r="F24" i="1" s="1"/>
  <c r="H25" i="1"/>
  <c r="C23" i="1"/>
  <c r="C24" i="1" s="1"/>
  <c r="F25" i="1" l="1"/>
  <c r="F15" i="2" s="1"/>
  <c r="F25" i="2" s="1"/>
  <c r="F26" i="2" s="1"/>
  <c r="C25" i="1"/>
  <c r="C15" i="2" s="1"/>
  <c r="C25" i="2" s="1"/>
  <c r="C26" i="2" s="1"/>
  <c r="F16" i="2" l="1"/>
  <c r="F27" i="2" s="1"/>
  <c r="F28" i="2" s="1"/>
  <c r="C16" i="2"/>
  <c r="C27" i="2" s="1"/>
  <c r="C28" i="2" l="1"/>
</calcChain>
</file>

<file path=xl/sharedStrings.xml><?xml version="1.0" encoding="utf-8"?>
<sst xmlns="http://schemas.openxmlformats.org/spreadsheetml/2006/main" count="176" uniqueCount="127">
  <si>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</si>
  <si>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</si>
  <si>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</si>
  <si>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</si>
  <si>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</si>
  <si>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</si>
  <si>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</si>
  <si>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</si>
  <si>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</si>
  <si>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</si>
  <si>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</si>
  <si>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Total Billed Charges</t>
  </si>
  <si>
    <t>Brown Funding</t>
  </si>
  <si>
    <t>Financial Aid</t>
  </si>
  <si>
    <t>Outside Funds</t>
  </si>
  <si>
    <t>Outside Grant/Scholarship</t>
  </si>
  <si>
    <t>Fed. Unsub. Loan</t>
  </si>
  <si>
    <t>Private Loan</t>
  </si>
  <si>
    <t>Fed. PLUS Loan</t>
  </si>
  <si>
    <t>Total Financial Aid/Funding*</t>
  </si>
  <si>
    <t>Account Balance</t>
  </si>
  <si>
    <t>Number of Months in Term</t>
  </si>
  <si>
    <t>Indirect Cost Allowances</t>
  </si>
  <si>
    <t>Total Semester Indirect Costs</t>
  </si>
  <si>
    <t>Monthly Budget</t>
  </si>
  <si>
    <t>Will you enrolled in the off-campus meal plan? (Y/N)</t>
  </si>
  <si>
    <t>Off-Campus Meal Plan</t>
  </si>
  <si>
    <t>Tuition &amp; Fees</t>
  </si>
  <si>
    <t>Billed Charges</t>
  </si>
  <si>
    <t>Monthly Installment Plan (4 months)**</t>
  </si>
  <si>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neither an actual bill nor a financial aid award. Brown University charges and financial aid amounts are subject to change. Any questions regarding this worksheet should be emailed to the Office of Financial Aid at </t>
    </r>
    <r>
      <rPr>
        <b/>
        <sz val="8"/>
        <rFont val="Arial"/>
        <family val="2"/>
      </rPr>
      <t>GS_Financial_Aid@Brown.edu</t>
    </r>
    <r>
      <rPr>
        <sz val="8"/>
        <rFont val="Arial"/>
        <family val="2"/>
      </rPr>
      <t>.</t>
    </r>
  </si>
  <si>
    <t>Funding Options for Remaining Costs</t>
  </si>
  <si>
    <r>
      <t xml:space="preserve">IMPORTANT: </t>
    </r>
    <r>
      <rPr>
        <sz val="10"/>
        <rFont val="Arial"/>
        <family val="2"/>
      </rPr>
      <t>The Graduate Financing Worksheet is for informational purposes only and provides an estimate of your annual billed charges and indirect costs.  The accuracy of the information you enter will affect the accuracy of your estimated results. The Graduate Financing Worksheet is neither an actual bill nor a financial aid award. Brown University charges and financial aid amounts are subject to change. Any questions regarding this worksheet should be emailed to the Office of Financial Aid at GS_Financial_Aid@Brown.edu.</t>
    </r>
  </si>
  <si>
    <t>Total Estimated  Monthly Indirect Costs*</t>
  </si>
  <si>
    <t>Total Estimated Monthly Indirect Costs*</t>
  </si>
  <si>
    <t>Private Loan**</t>
  </si>
  <si>
    <t>Monthly Installment Plan (4 months)***</t>
  </si>
  <si>
    <r>
      <t>*** Installment payment plans through the Bursar's Office include a $75 enrollment fee which is charged separately.  The 4 month option is available up until August 2</t>
    </r>
    <r>
      <rPr>
        <sz val="8"/>
        <rFont val="Arial"/>
        <family val="2"/>
      </rPr>
      <t>nd</t>
    </r>
    <r>
      <rPr>
        <i/>
        <sz val="8"/>
        <rFont val="Arial"/>
        <family val="2"/>
      </rPr>
      <t xml:space="preserve"> for the fall and January 2</t>
    </r>
    <r>
      <rPr>
        <sz val="8"/>
        <rFont val="Arial"/>
        <family val="2"/>
      </rPr>
      <t>nd</t>
    </r>
    <r>
      <rPr>
        <i/>
        <sz val="8"/>
        <rFont val="Arial"/>
        <family val="2"/>
      </rPr>
      <t xml:space="preserve"> for the spring semesters. For more information go to brown.edu/bursar.</t>
    </r>
  </si>
  <si>
    <t xml:space="preserve">** Private Education Loans are available through the lender of your choice.  Brown has a loan comparison tool website to help compare various options.  For more information go to the "Before You Borrow" menu option at brown.edu/loans.  Deduct any origination fees imposed by the lender from any amount you borrow and enter on this line. </t>
  </si>
  <si>
    <t>Outside Grants/Scholarships not paid to Brown</t>
  </si>
  <si>
    <t>Outside Grant/Scholarship Paid to Brown</t>
  </si>
  <si>
    <t>Federal Grad. Direct Unsubsidized Loan*</t>
  </si>
  <si>
    <t>Federal Grad. Direct Unsubsidized Loan</t>
  </si>
  <si>
    <t>Federal Graduate Direct PLUS Loan*</t>
  </si>
  <si>
    <t>Federal Graduate Direct PLUS Loan</t>
  </si>
  <si>
    <t>Private Loan***</t>
  </si>
  <si>
    <t>Federal Grad. Direct Unsubsidized Loan**</t>
  </si>
  <si>
    <t>Federal Graduate Direct PLUS Loan**</t>
  </si>
  <si>
    <t>Total Financial Aid/Funding</t>
  </si>
  <si>
    <t xml:space="preserve">*** Private Education Loans are available through the lender of your choice.  Brown has a loan comparison tool website to help compare various options.  For more information go to the "Before You Borrow" menu option at brown.edu/loans.  Deduct any origination fees imposed by the lender from any amount you borrow and enter on this line. </t>
  </si>
  <si>
    <t>Enter your "PER COURSE RATE" from this webpage.  (Do not enter any fees)</t>
  </si>
  <si>
    <t xml:space="preserve">* Federal student loans require a Free Application for Federal Student Aid (FAFSA) application for the academic year for which enrollment applies.  Apply at fafsa.gov.  Maximum Federal Grad. Direct Unsubsidized Loan is $20,500 per academic year, generally divided equally ($10,250) across terms.  Maximum Federal Grad. Direct PLUS Loan borrowing is your Cost of Attendance less other resources, provided you pass credit requirements. Both the Federal Direct Unsubsidized Graduate and Graduate PLUS Loan have loan fees that are assessed upon disbursement.  Current fees are 1.057% for the Graduate Direct Unsubsidized Loan and 4.228% for the Federal Graduate PLUS Loan.  These fees are deducted for you in this worksheet.  For example, a $10,000 PLUS Loan would yield $9,577.20, paid into your student account and  first credited against billed charges. Federal Loan eligibility requires  at least "half-time" enrollment as determined by the Brown Graduate School. Loan information is available at brown.edu/loans.  </t>
  </si>
  <si>
    <t xml:space="preserve">** Federal student loans require a Free Application for Federal Student Aid (FAFSA) application for the academic year for which enrollment applies.  Apply at fafsa.gov.  Maximum Federal Grad. Direct Unsubsidized Loan is $20,500 per academic year, generally divided equally ($10,250) across terms.  Maximum Federal Grad. Direct PLUS Loan borrowing is your Cost of Attendance less other resources, provided you pass credit requirements. Both the Federal Direct Unsubsidized Graduate and Graduate PLUS Loan have loan fees that are assessed upon disbursement.  Current fees are 1.057% for the Graduate Direct Unsubsidized Loan and 4.228% for the Federal Graduate PLUS Loan.  These fees are deducted for you in this worksheet.  For example, a $10,000 PLUS Loan would yield $9,577.20, paid into your student account and first credited against billed charges. Federal Loan eligibility requires  at least "half-time" enrollment as determined by the Brown Graduate School. Loan information is available at brown.edu/loans.  </t>
  </si>
  <si>
    <t>Federal Graduate Unsubsidized Loan Details HERE</t>
  </si>
  <si>
    <t>Private Loan Borrowing Options HERE</t>
  </si>
  <si>
    <t>Federal Graduate PLUS Details HERE</t>
  </si>
  <si>
    <t>Graduate Student</t>
  </si>
  <si>
    <t>Financing Worksheet</t>
  </si>
  <si>
    <t>Fall and Spring Semesters</t>
  </si>
  <si>
    <t xml:space="preserve"> your balance due or credit balance/refund each semester</t>
  </si>
  <si>
    <t>STEP 1</t>
  </si>
  <si>
    <t>Update the blue cells with the the number of courses and tuition rate for your program</t>
  </si>
  <si>
    <t>Enter in any program funding, scholarships, or loan borrowing you intend to use for billed charges.  (Do not include any stipends as these get paid to you directly by the University)</t>
  </si>
  <si>
    <t xml:space="preserve"> your cost of attending Brown, including living and indirect costs (not billed by Brown) </t>
  </si>
  <si>
    <t>Complete Your Billed Charges First - WorkSheet #1</t>
  </si>
  <si>
    <t>Complete Your Monthly Budget -  WorkSheet #2</t>
  </si>
  <si>
    <t>[</t>
  </si>
  <si>
    <t>This worksheet is comprised of 3 pages. To navigate between pages click on the tabs at the bottom of the document. This worksheet can be used to estimate:</t>
  </si>
  <si>
    <t>INTRO:</t>
  </si>
  <si>
    <t>STEP 2</t>
  </si>
  <si>
    <t>QUESTIONS?</t>
  </si>
  <si>
    <t>Brown University</t>
  </si>
  <si>
    <t>Graduate Financial Aid</t>
  </si>
  <si>
    <t>Page-Robinson Hall 2nd Floor</t>
  </si>
  <si>
    <t>Box 1827, 69 Brown Street</t>
  </si>
  <si>
    <t>Providence, RI 02912</t>
  </si>
  <si>
    <t>gradfunding.brown.edu</t>
  </si>
  <si>
    <t>gs_financial_aid@brown.edu</t>
  </si>
  <si>
    <t>T:401-863-2721  F:401-863-7575</t>
  </si>
  <si>
    <t xml:space="preserve"> If higher than our estimates, and you intend to borrow loans to pay for them, plan to provide proof/documentation upon request.  </t>
  </si>
  <si>
    <t xml:space="preserve">Need additional assistance with your financing plan? Call, email, or set up an appointment on our "Contact us" webpage at our website, below. </t>
  </si>
  <si>
    <t xml:space="preserve"> your financing plan to help manage cash flow and living costs during your course of study  </t>
  </si>
  <si>
    <t xml:space="preserve"> your loan eligibility amount/needs if you intend to borrow to meet your expenses</t>
  </si>
  <si>
    <t xml:space="preserve"> your billed charges for the upcoming academic year</t>
  </si>
  <si>
    <t xml:space="preserve">Monthly estimates for your education related living expenses are established in the blue cells -  lower these numbers if your costs will be less. </t>
  </si>
  <si>
    <t xml:space="preserve">Enter in amounts of other resources (not already factored in on Worksheet #1) to meet your montly budget shortfall, if any. </t>
  </si>
  <si>
    <t>Remember,  maximum Federal Direct Graduate Unsubsidized Loan (GUSL)  is $20,500 annually.  Other loans can be borrowed up to your cost of attendance, less other resources;</t>
  </si>
  <si>
    <t xml:space="preserve"> If you have used some or all of your GUSL to meet your billed costs, you can  explore the Federal Graduate PLUS Loan or private education loans to help meet your monthly living costs.</t>
  </si>
  <si>
    <t xml:space="preserve">Your balance due will appear at the bottom, including an estimate of installment payment amounts (should you choose this option). </t>
  </si>
  <si>
    <t>Brown Funding (Exclude any Stipend)</t>
  </si>
  <si>
    <t>Amount due to Brown after funding applied</t>
  </si>
  <si>
    <t>Credit Eligible for Living Costs</t>
  </si>
  <si>
    <t>Credit Balance</t>
  </si>
  <si>
    <t>TOTAL BILLED COSTS</t>
  </si>
  <si>
    <t>FUNDING FOR BILLED</t>
  </si>
  <si>
    <t>COSTS</t>
  </si>
  <si>
    <t xml:space="preserve">TOTAL   </t>
  </si>
  <si>
    <t xml:space="preserve">* Standard maximum for  education costs outside of billed charges (indirect costs) is  $3,375 per month. Update the estimated allowances provided (blue cells) if your indirect expenses will differ from the maximum estimates given.  For example, Brown estimates you will incur $2,000 for rent/utilities per month.  If your monthly rent and utilities will differ, then update the $2,000 with your estimate to more accurately determine your cost of attending Brown or the borrowing necessary to cover your costs.   If your total monthly expenses exceed Brown's allowances, and you intend to borrow loans to cover them, you will be required to submit proof of the extra costs to the Office of Financial Aid before any "extra" loan eligibility can be determined.   </t>
  </si>
  <si>
    <r>
      <t>Meals/Groceries</t>
    </r>
    <r>
      <rPr>
        <i/>
        <sz val="11"/>
        <rFont val="Arial"/>
        <family val="2"/>
      </rPr>
      <t xml:space="preserve"> (per month)</t>
    </r>
  </si>
  <si>
    <r>
      <t xml:space="preserve">Transportation </t>
    </r>
    <r>
      <rPr>
        <i/>
        <sz val="11"/>
        <rFont val="Arial"/>
        <family val="2"/>
      </rPr>
      <t>(per month)</t>
    </r>
  </si>
  <si>
    <r>
      <t xml:space="preserve">Personal/Miscellaneous Costs </t>
    </r>
    <r>
      <rPr>
        <i/>
        <sz val="11"/>
        <rFont val="Arial"/>
        <family val="2"/>
      </rPr>
      <t>(per month)</t>
    </r>
  </si>
  <si>
    <t>Less Billed Costs Surplus, if any (Worksheett #1)</t>
  </si>
  <si>
    <t>Less Billed Costs Surplus, if any (Worksheet #1)</t>
  </si>
  <si>
    <t>Stipends, Wages, or Salary</t>
  </si>
  <si>
    <t>TOTAL</t>
  </si>
  <si>
    <t>TOTAL COST OF ATTENDANCE</t>
  </si>
  <si>
    <t>Books/Supplies ($540/term)</t>
  </si>
  <si>
    <t>Refunds Available After Classes Begin</t>
  </si>
  <si>
    <t>TOTAL FUNDING</t>
  </si>
  <si>
    <t>Non-Loan Resources</t>
  </si>
  <si>
    <t>Fed. Grad. Unsub. Loan</t>
  </si>
  <si>
    <t>Graduate PLUS Loan</t>
  </si>
  <si>
    <r>
      <rPr>
        <b/>
        <sz val="12"/>
        <rFont val="Arial"/>
        <family val="2"/>
      </rPr>
      <t>SURPLUS or</t>
    </r>
    <r>
      <rPr>
        <b/>
        <sz val="11"/>
        <rFont val="Arial"/>
        <family val="2"/>
      </rPr>
      <t xml:space="preserve"> </t>
    </r>
    <r>
      <rPr>
        <b/>
        <sz val="12"/>
        <color rgb="FFC00000"/>
        <rFont val="Arial"/>
        <family val="2"/>
      </rPr>
      <t>(SHORTFALL)</t>
    </r>
  </si>
  <si>
    <t>Per Month</t>
  </si>
  <si>
    <t>Net Remaining Indirect Expenses</t>
  </si>
  <si>
    <t>Total Indirect/Living Costs Shortfall if any</t>
  </si>
  <si>
    <t>Total Semester Resources</t>
  </si>
  <si>
    <t xml:space="preserve">Off-Campus Meal Plan </t>
  </si>
  <si>
    <r>
      <t xml:space="preserve">Meals/Groceries </t>
    </r>
    <r>
      <rPr>
        <i/>
        <sz val="11"/>
        <rFont val="Arial"/>
        <family val="2"/>
      </rPr>
      <t>(per month)</t>
    </r>
  </si>
  <si>
    <r>
      <t>Personal/Miscellaneous Costs</t>
    </r>
    <r>
      <rPr>
        <i/>
        <sz val="11"/>
        <rFont val="Arial"/>
        <family val="2"/>
      </rPr>
      <t xml:space="preserve"> (per month)</t>
    </r>
  </si>
  <si>
    <t>Monthly Rent/Utilities (not billed by Brown)</t>
  </si>
  <si>
    <t>Y</t>
  </si>
  <si>
    <t>Elective Brown Billed Housing for Semester†</t>
  </si>
  <si>
    <t>Health Insurance****</t>
  </si>
  <si>
    <r>
      <t>Health Insurance (Spring start ONLY)</t>
    </r>
    <r>
      <rPr>
        <sz val="11"/>
        <rFont val="Calibri"/>
        <family val="2"/>
      </rPr>
      <t>****</t>
    </r>
  </si>
  <si>
    <r>
      <rPr>
        <sz val="8"/>
        <color theme="1"/>
        <rFont val="Arial"/>
        <family val="2"/>
      </rPr>
      <t xml:space="preserve">****Brown University Health insurance is billed in the Fall only for full the academic year. For </t>
    </r>
    <r>
      <rPr>
        <i/>
        <sz val="8"/>
        <color theme="1"/>
        <rFont val="Arial"/>
        <family val="2"/>
      </rPr>
      <t>Spring admits ONLY, who plan to purchase Health Insurance, enter $2,875, otherwise leave "0". For details please visit the Student Health Insurance Plan at: https://healthservices.brown.edu/fees-insurance/student-health-insurance-plan-ship</t>
    </r>
  </si>
  <si>
    <r>
      <rPr>
        <sz val="11"/>
        <color theme="1"/>
        <rFont val="Arial"/>
        <family val="2"/>
      </rPr>
      <t>†</t>
    </r>
    <r>
      <rPr>
        <i/>
        <sz val="8"/>
        <color theme="1"/>
        <rFont val="Arial"/>
        <family val="2"/>
      </rPr>
      <t xml:space="preserve">Living in Brown billed housing? If so, estimate the monthly charges you will be billed by the Brown Real Estate Office based on your lease agreement and the billing periods for your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</si>
</sst>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quot;$&quot;#,##0"/>
  </numFmts>
  <fonts count="36"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u/>
      <sz val="10"/>
      <color theme="10"/>
      <name val="Arial"/>
      <family val="2"/>
    </font>
    <font>
      <sz val="8"/>
      <name val="Arial"/>
      <family val="2"/>
    </font>
    <font>
      <b/>
      <sz val="8"/>
      <name val="Arial"/>
      <family val="2"/>
    </font>
    <font>
      <i/>
      <sz val="8"/>
      <color theme="1"/>
      <name val="Arial"/>
      <family val="2"/>
    </font>
    <font>
      <sz val="8"/>
      <color theme="1"/>
      <name val="Arial"/>
      <family val="2"/>
    </font>
    <font>
      <b/>
      <sz val="11"/>
      <color theme="1"/>
      <name val="Calibri"/>
      <family val="2"/>
      <scheme val="minor"/>
    </font>
    <font>
      <sz val="11"/>
      <color theme="0"/>
      <name val="Calibri"/>
      <family val="2"/>
      <scheme val="minor"/>
    </font>
    <font>
      <sz val="11"/>
      <color theme="1"/>
      <name val="Wingdings 3"/>
      <family val="1"/>
      <charset val="2"/>
    </font>
    <font>
      <b/>
      <sz val="14"/>
      <color theme="0"/>
      <name val="Calibri"/>
      <family val="2"/>
      <scheme val="minor"/>
    </font>
    <font>
      <sz val="18"/>
      <color rgb="FFC00000"/>
      <name val="Calibri"/>
      <family val="2"/>
      <scheme val="minor"/>
    </font>
    <font>
      <sz val="26"/>
      <color rgb="FFC00000"/>
      <name val="Arial"/>
      <family val="2"/>
    </font>
    <font>
      <sz val="26"/>
      <color rgb="FFC00000"/>
      <name val="Calibri"/>
      <family val="2"/>
      <scheme val="minor"/>
    </font>
    <font>
      <sz val="28"/>
      <color theme="1"/>
      <name val="Calibri"/>
      <family val="2"/>
      <scheme val="minor"/>
    </font>
    <font>
      <b/>
      <sz val="11"/>
      <color rgb="FFC00000"/>
      <name val="Arial"/>
      <family val="2"/>
    </font>
    <font>
      <b/>
      <sz val="12"/>
      <color rgb="FFC00000"/>
      <name val="Arial"/>
      <family val="2"/>
    </font>
    <font>
      <b/>
      <sz val="10"/>
      <color rgb="FFC00000"/>
      <name val="Arial"/>
      <family val="2"/>
    </font>
    <font>
      <b/>
      <sz val="11"/>
      <color rgb="FFFF0000"/>
      <name val="Arial"/>
      <family val="2"/>
    </font>
    <font>
      <sz val="11"/>
      <color rgb="FFC00000"/>
      <name val="Arial"/>
      <family val="2"/>
    </font>
    <font>
      <i/>
      <sz val="11"/>
      <color rgb="FFC00000"/>
      <name val="Arial"/>
      <family val="2"/>
    </font>
    <font>
      <sz val="11"/>
      <color theme="1"/>
      <name val="Arial"/>
      <family val="2"/>
    </font>
    <font>
      <sz val="11"/>
      <name val="Calibri"/>
      <family val="2"/>
    </font>
  </fonts>
  <fills count="2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rgb="FFC00000"/>
        <bgColor indexed="64"/>
      </patternFill>
    </fill>
    <fill>
      <patternFill patternType="solid">
        <fgColor theme="5" tint="0.59999389629810485"/>
        <bgColor rgb="FFB7DEE8"/>
      </patternFill>
    </fill>
    <fill>
      <patternFill patternType="solid">
        <fgColor theme="9" tint="0.39997558519241921"/>
        <bgColor rgb="FFFCD5B4"/>
      </patternFill>
    </fill>
    <fill>
      <patternFill patternType="solid">
        <fgColor theme="7" tint="0.59999389629810485"/>
        <bgColor rgb="FFB6D7A8"/>
      </patternFill>
    </fill>
    <fill>
      <patternFill patternType="solid">
        <fgColor theme="7" tint="0.59999389629810485"/>
        <bgColor rgb="FFEFEFEF"/>
      </patternFill>
    </fill>
    <fill>
      <patternFill patternType="solid">
        <fgColor theme="0"/>
        <bgColor rgb="FFB7DEE8"/>
      </patternFill>
    </fill>
    <fill>
      <patternFill patternType="solid">
        <fgColor theme="7" tint="0.39997558519241921"/>
        <bgColor rgb="FFEFEFEF"/>
      </patternFill>
    </fill>
    <fill>
      <patternFill patternType="solid">
        <fgColor theme="5" tint="0.59999389629810485"/>
        <bgColor indexed="64"/>
      </patternFill>
    </fill>
  </fills>
  <borders count="47">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ck">
        <color rgb="FF000000"/>
      </right>
      <top style="thin">
        <color indexed="64"/>
      </top>
      <bottom style="thin">
        <color indexed="64"/>
      </bottom>
      <diagonal/>
    </border>
    <border>
      <left style="thin">
        <color indexed="64"/>
      </left>
      <right/>
      <top style="thin">
        <color auto="1"/>
      </top>
      <bottom/>
      <diagonal/>
    </border>
    <border>
      <left/>
      <right style="thin">
        <color indexed="64"/>
      </right>
      <top style="thin">
        <color indexed="64"/>
      </top>
      <bottom/>
      <diagonal/>
    </border>
    <border>
      <left style="thick">
        <color rgb="FF000000"/>
      </left>
      <right style="thick">
        <color rgb="FF000000"/>
      </right>
      <top style="thick">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207">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0" xfId="0" applyFont="1" applyFill="1" applyAlignment="1"/>
    <xf numFmtId="0" fontId="5" fillId="2" borderId="2" xfId="0" applyFont="1" applyFill="1" applyBorder="1" applyAlignment="1"/>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6" fillId="0" borderId="18" xfId="0" applyFont="1" applyBorder="1" applyAlignment="1"/>
    <xf numFmtId="164" fontId="6" fillId="0" borderId="3"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1"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0" fontId="0" fillId="5" borderId="0" xfId="0" applyFont="1" applyFill="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7" xfId="0" applyFont="1" applyBorder="1" applyAlignment="1">
      <alignment vertical="center" wrapText="1"/>
    </xf>
    <xf numFmtId="0" fontId="6" fillId="0" borderId="9" xfId="0" applyFont="1" applyBorder="1" applyAlignment="1"/>
    <xf numFmtId="0" fontId="14" fillId="0" borderId="29"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4" fontId="6" fillId="0" borderId="0" xfId="0" applyNumberFormat="1" applyFont="1" applyAlignment="1">
      <alignment horizontal="right"/>
    </xf>
    <xf numFmtId="164" fontId="6" fillId="11" borderId="23" xfId="0" applyNumberFormat="1" applyFont="1" applyFill="1" applyBorder="1" applyAlignment="1">
      <alignment horizontal="right"/>
    </xf>
    <xf numFmtId="164" fontId="6" fillId="7" borderId="29" xfId="0" applyNumberFormat="1" applyFont="1" applyFill="1" applyBorder="1" applyAlignment="1">
      <alignment horizontal="right"/>
    </xf>
    <xf numFmtId="164" fontId="6" fillId="8" borderId="22" xfId="0" applyNumberFormat="1" applyFont="1" applyFill="1" applyBorder="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2" xfId="0" applyFont="1" applyBorder="1" applyAlignment="1"/>
    <xf numFmtId="0" fontId="12" fillId="0" borderId="24" xfId="0" applyFont="1" applyBorder="1" applyAlignment="1">
      <alignment horizontal="center"/>
    </xf>
    <xf numFmtId="164" fontId="6" fillId="8" borderId="0" xfId="0" applyNumberFormat="1" applyFont="1" applyFill="1" applyAlignment="1">
      <alignment horizontal="right"/>
    </xf>
    <xf numFmtId="0" fontId="15" fillId="5" borderId="0" xfId="1" applyFill="1" applyAlignment="1"/>
    <xf numFmtId="0" fontId="1" fillId="12"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0" fillId="5" borderId="9" xfId="0" applyFont="1" applyFill="1" applyBorder="1" applyAlignment="1"/>
    <xf numFmtId="0" fontId="6" fillId="0" borderId="33" xfId="0" applyFont="1" applyBorder="1" applyAlignment="1">
      <alignment wrapText="1"/>
    </xf>
    <xf numFmtId="0" fontId="1" fillId="6" borderId="15" xfId="0" applyFont="1" applyFill="1" applyBorder="1" applyAlignment="1" applyProtection="1">
      <alignment horizontal="center" vertical="center"/>
      <protection locked="0"/>
    </xf>
    <xf numFmtId="0" fontId="1" fillId="12" borderId="25" xfId="0" applyFont="1" applyFill="1" applyBorder="1"/>
    <xf numFmtId="0" fontId="0" fillId="5" borderId="0" xfId="0" applyFill="1"/>
    <xf numFmtId="0" fontId="1" fillId="12" borderId="26" xfId="0" applyFont="1" applyFill="1" applyBorder="1"/>
    <xf numFmtId="0" fontId="0" fillId="0" borderId="0" xfId="0" applyFill="1"/>
    <xf numFmtId="0" fontId="9" fillId="2" borderId="0" xfId="0" applyFont="1" applyFill="1" applyBorder="1" applyAlignment="1">
      <alignment horizontal="center" vertical="center"/>
    </xf>
    <xf numFmtId="0" fontId="1" fillId="12" borderId="25" xfId="0" applyFont="1" applyFill="1" applyBorder="1" applyAlignment="1"/>
    <xf numFmtId="0" fontId="1" fillId="13" borderId="22" xfId="0" applyFont="1" applyFill="1" applyBorder="1"/>
    <xf numFmtId="0" fontId="1" fillId="13" borderId="0" xfId="0" applyFont="1" applyFill="1" applyBorder="1" applyAlignment="1"/>
    <xf numFmtId="0" fontId="1" fillId="2" borderId="2" xfId="0" applyFont="1" applyFill="1" applyBorder="1" applyAlignment="1"/>
    <xf numFmtId="0" fontId="1" fillId="12" borderId="4" xfId="0" applyFont="1" applyFill="1" applyBorder="1" applyAlignment="1"/>
    <xf numFmtId="0" fontId="1" fillId="4" borderId="9" xfId="0" applyFont="1" applyFill="1" applyBorder="1" applyAlignment="1"/>
    <xf numFmtId="0" fontId="0" fillId="5" borderId="0" xfId="0" applyFont="1" applyFill="1" applyAlignment="1">
      <alignment horizontal="center"/>
    </xf>
    <xf numFmtId="0" fontId="6" fillId="0" borderId="0" xfId="0" applyFont="1" applyBorder="1" applyAlignment="1"/>
    <xf numFmtId="0" fontId="0" fillId="10" borderId="0" xfId="0" applyFill="1"/>
    <xf numFmtId="0" fontId="15" fillId="0" borderId="0" xfId="1" applyAlignment="1">
      <alignment wrapText="1"/>
    </xf>
    <xf numFmtId="0" fontId="7" fillId="6" borderId="36" xfId="0" applyFont="1" applyFill="1" applyBorder="1" applyAlignment="1">
      <alignment horizontal="center" vertical="center" wrapText="1"/>
    </xf>
    <xf numFmtId="0" fontId="0" fillId="5" borderId="0" xfId="0" applyFont="1" applyFill="1" applyAlignment="1">
      <alignment horizontal="center"/>
    </xf>
    <xf numFmtId="0" fontId="15" fillId="5" borderId="0" xfId="1" applyFill="1" applyAlignment="1">
      <alignment horizontal="center" vertical="center" wrapText="1"/>
    </xf>
    <xf numFmtId="0" fontId="15" fillId="14" borderId="37" xfId="1" applyFill="1" applyBorder="1" applyAlignment="1">
      <alignment horizontal="center" vertical="center" wrapText="1"/>
    </xf>
    <xf numFmtId="0" fontId="15" fillId="15" borderId="37" xfId="1" applyFill="1" applyBorder="1" applyAlignment="1">
      <alignment horizontal="center" vertical="center" wrapText="1"/>
    </xf>
    <xf numFmtId="0" fontId="15" fillId="16" borderId="37" xfId="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22" fillId="0" borderId="0" xfId="0" applyFont="1"/>
    <xf numFmtId="0" fontId="0" fillId="17" borderId="0" xfId="0" applyFill="1"/>
    <xf numFmtId="0" fontId="20" fillId="0" borderId="0" xfId="0" applyFont="1" applyAlignment="1">
      <alignment horizontal="left"/>
    </xf>
    <xf numFmtId="0" fontId="20" fillId="0" borderId="0" xfId="0" applyFont="1"/>
    <xf numFmtId="0" fontId="23" fillId="18" borderId="0" xfId="0" applyFont="1" applyFill="1" applyAlignment="1">
      <alignment horizontal="center"/>
    </xf>
    <xf numFmtId="0" fontId="15" fillId="0" borderId="0" xfId="1"/>
    <xf numFmtId="0" fontId="21" fillId="0" borderId="0" xfId="0" applyFo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7" fillId="20" borderId="5" xfId="0" applyFont="1" applyFill="1" applyBorder="1" applyAlignment="1">
      <alignment horizontal="center" vertical="center"/>
    </xf>
    <xf numFmtId="0" fontId="7" fillId="21" borderId="5" xfId="0" applyFont="1" applyFill="1" applyBorder="1" applyAlignment="1">
      <alignment horizontal="center" vertical="center" wrapText="1"/>
    </xf>
    <xf numFmtId="0" fontId="1" fillId="0" borderId="9" xfId="0" applyFont="1" applyBorder="1" applyAlignment="1"/>
    <xf numFmtId="164" fontId="11" fillId="9" borderId="9" xfId="0" applyNumberFormat="1" applyFont="1" applyFill="1" applyBorder="1" applyAlignment="1">
      <alignment horizontal="center" vertical="center"/>
    </xf>
    <xf numFmtId="164" fontId="28" fillId="0" borderId="0" xfId="0" applyNumberFormat="1" applyFont="1" applyAlignment="1">
      <alignment horizontal="center"/>
    </xf>
    <xf numFmtId="164" fontId="30" fillId="10" borderId="20" xfId="0" applyNumberFormat="1" applyFont="1" applyFill="1" applyBorder="1" applyAlignment="1">
      <alignment horizontal="center" vertical="center"/>
    </xf>
    <xf numFmtId="164" fontId="30" fillId="15" borderId="20" xfId="0" applyNumberFormat="1" applyFont="1" applyFill="1" applyBorder="1" applyAlignment="1">
      <alignment horizontal="center"/>
    </xf>
    <xf numFmtId="0" fontId="0" fillId="5" borderId="0" xfId="0" applyFont="1" applyFill="1" applyAlignment="1">
      <alignment horizontal="center"/>
    </xf>
    <xf numFmtId="165" fontId="6" fillId="23" borderId="15" xfId="0" applyNumberFormat="1" applyFont="1" applyFill="1" applyBorder="1" applyAlignment="1" applyProtection="1">
      <alignment horizontal="right"/>
    </xf>
    <xf numFmtId="0" fontId="6" fillId="0" borderId="18" xfId="0" applyFont="1" applyBorder="1" applyAlignment="1">
      <alignment horizontal="right"/>
    </xf>
    <xf numFmtId="0" fontId="6" fillId="0" borderId="9" xfId="0" applyFont="1" applyBorder="1" applyAlignment="1">
      <alignment horizontal="right"/>
    </xf>
    <xf numFmtId="0" fontId="6" fillId="0" borderId="9" xfId="0" applyFont="1" applyBorder="1" applyAlignment="1">
      <alignment horizontal="right" wrapText="1"/>
    </xf>
    <xf numFmtId="164" fontId="6" fillId="25" borderId="0" xfId="0" applyNumberFormat="1" applyFont="1" applyFill="1" applyAlignment="1">
      <alignment horizontal="right"/>
    </xf>
    <xf numFmtId="164" fontId="6" fillId="20" borderId="30" xfId="0" applyNumberFormat="1" applyFont="1" applyFill="1" applyBorder="1" applyAlignment="1">
      <alignment horizontal="right"/>
    </xf>
    <xf numFmtId="8" fontId="29" fillId="24" borderId="42" xfId="0" applyNumberFormat="1" applyFont="1" applyFill="1" applyBorder="1" applyAlignment="1">
      <alignment horizontal="center" vertical="center"/>
    </xf>
    <xf numFmtId="164" fontId="31" fillId="25" borderId="0" xfId="0" applyNumberFormat="1" applyFont="1" applyFill="1" applyAlignment="1">
      <alignment horizontal="right"/>
    </xf>
    <xf numFmtId="164" fontId="31" fillId="7" borderId="3" xfId="0" applyNumberFormat="1" applyFont="1" applyFill="1" applyBorder="1" applyAlignment="1">
      <alignment horizontal="right"/>
    </xf>
    <xf numFmtId="164" fontId="31" fillId="7" borderId="19" xfId="0" applyNumberFormat="1" applyFont="1" applyFill="1" applyBorder="1" applyAlignment="1">
      <alignment horizontal="right"/>
    </xf>
    <xf numFmtId="164" fontId="6" fillId="0" borderId="0" xfId="0" applyNumberFormat="1" applyFont="1"/>
    <xf numFmtId="164" fontId="31" fillId="0" borderId="0" xfId="0" applyNumberFormat="1" applyFont="1" applyAlignment="1">
      <alignment horizontal="right"/>
    </xf>
    <xf numFmtId="164" fontId="34" fillId="0" borderId="0" xfId="0" applyNumberFormat="1" applyFont="1"/>
    <xf numFmtId="0" fontId="11" fillId="9" borderId="5" xfId="0" applyFont="1" applyFill="1" applyBorder="1" applyAlignment="1">
      <alignment horizontal="center" vertical="center" wrapText="1"/>
    </xf>
    <xf numFmtId="0" fontId="7" fillId="19" borderId="43"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0" fillId="16" borderId="24" xfId="0" applyFont="1" applyFill="1" applyBorder="1" applyAlignment="1">
      <alignment vertical="center"/>
    </xf>
    <xf numFmtId="0" fontId="0" fillId="16" borderId="26" xfId="0" applyFont="1" applyFill="1" applyBorder="1" applyAlignment="1">
      <alignment vertical="center"/>
    </xf>
    <xf numFmtId="0" fontId="5" fillId="2" borderId="46" xfId="0" applyFont="1" applyFill="1" applyBorder="1" applyAlignment="1"/>
    <xf numFmtId="0" fontId="6" fillId="0" borderId="45" xfId="0" applyFont="1" applyBorder="1" applyAlignment="1">
      <alignment wrapText="1"/>
    </xf>
    <xf numFmtId="0" fontId="15" fillId="0" borderId="45" xfId="1" applyBorder="1" applyAlignment="1">
      <alignment wrapText="1"/>
    </xf>
    <xf numFmtId="0" fontId="6" fillId="0" borderId="24" xfId="0" applyFont="1" applyBorder="1" applyAlignment="1">
      <alignment wrapText="1"/>
    </xf>
    <xf numFmtId="0" fontId="6" fillId="0" borderId="34" xfId="0" applyFont="1" applyBorder="1" applyAlignment="1"/>
    <xf numFmtId="0" fontId="6" fillId="0" borderId="45" xfId="0" applyFont="1" applyBorder="1" applyAlignment="1"/>
    <xf numFmtId="0" fontId="6" fillId="0" borderId="24" xfId="0" applyFont="1" applyBorder="1" applyAlignment="1"/>
    <xf numFmtId="0" fontId="0" fillId="5" borderId="45" xfId="0" applyFont="1" applyFill="1" applyBorder="1" applyAlignment="1">
      <alignment vertical="center"/>
    </xf>
    <xf numFmtId="0" fontId="0" fillId="5" borderId="45" xfId="0" applyFont="1" applyFill="1" applyBorder="1" applyAlignment="1"/>
    <xf numFmtId="0" fontId="0" fillId="0" borderId="45" xfId="0" applyFont="1" applyFill="1" applyBorder="1" applyAlignment="1"/>
    <xf numFmtId="0" fontId="0" fillId="0" borderId="45" xfId="0" applyBorder="1"/>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vertical="center"/>
    </xf>
    <xf numFmtId="0" fontId="34" fillId="10" borderId="29" xfId="0" applyFont="1" applyFill="1" applyBorder="1" applyAlignment="1">
      <alignment vertical="center"/>
    </xf>
    <xf numFmtId="0" fontId="0" fillId="10" borderId="29" xfId="0" applyFont="1" applyFill="1" applyBorder="1" applyAlignment="1">
      <alignment vertical="center"/>
    </xf>
    <xf numFmtId="0" fontId="0" fillId="10" borderId="31" xfId="0" applyFont="1" applyFill="1" applyBorder="1" applyAlignment="1">
      <alignment vertical="center"/>
    </xf>
    <xf numFmtId="0" fontId="1" fillId="2" borderId="4" xfId="0" applyFont="1" applyFill="1" applyBorder="1"/>
    <xf numFmtId="0" fontId="1" fillId="0" borderId="9" xfId="0" applyFont="1" applyBorder="1"/>
    <xf numFmtId="0" fontId="18" fillId="10" borderId="29" xfId="0" applyFont="1" applyFill="1" applyBorder="1" applyAlignment="1">
      <alignment vertical="center" wrapText="1"/>
    </xf>
    <xf numFmtId="0" fontId="19" fillId="10" borderId="29" xfId="0" applyFont="1" applyFill="1" applyBorder="1" applyAlignment="1">
      <alignment vertical="center" wrapText="1"/>
    </xf>
    <xf numFmtId="0" fontId="19" fillId="10" borderId="31" xfId="0" applyFont="1" applyFill="1" applyBorder="1" applyAlignment="1">
      <alignment vertical="center" wrapText="1"/>
    </xf>
    <xf numFmtId="0" fontId="15" fillId="16" borderId="34" xfId="1" applyFill="1" applyBorder="1" applyAlignment="1">
      <alignment horizontal="center" vertical="center" wrapText="1"/>
    </xf>
    <xf numFmtId="0" fontId="15" fillId="16" borderId="35" xfId="1" applyFill="1" applyBorder="1" applyAlignment="1">
      <alignment horizontal="center" vertical="center" wrapText="1"/>
    </xf>
    <xf numFmtId="0" fontId="15" fillId="16" borderId="45" xfId="1" applyFill="1" applyBorder="1" applyAlignment="1">
      <alignment horizontal="center" vertical="center" wrapText="1"/>
    </xf>
    <xf numFmtId="0" fontId="15" fillId="16" borderId="23" xfId="1" applyFill="1" applyBorder="1" applyAlignment="1">
      <alignment horizontal="center" vertical="center" wrapText="1"/>
    </xf>
    <xf numFmtId="0" fontId="16" fillId="0" borderId="31" xfId="0" applyFont="1" applyBorder="1" applyAlignment="1">
      <alignment horizontal="left" vertical="top" wrapText="1"/>
    </xf>
    <xf numFmtId="0" fontId="16" fillId="0" borderId="38" xfId="0" applyFont="1" applyBorder="1" applyAlignment="1">
      <alignment horizontal="left" vertical="top" wrapText="1"/>
    </xf>
    <xf numFmtId="0" fontId="13" fillId="0" borderId="31" xfId="0" applyFont="1" applyBorder="1" applyAlignment="1">
      <alignment horizontal="left" vertical="top" wrapText="1"/>
    </xf>
    <xf numFmtId="0" fontId="13" fillId="0" borderId="38" xfId="0" applyFont="1" applyBorder="1" applyAlignment="1">
      <alignment horizontal="left" vertical="top" wrapText="1"/>
    </xf>
    <xf numFmtId="0" fontId="1" fillId="2" borderId="19" xfId="0" applyFont="1" applyFill="1" applyBorder="1"/>
    <xf numFmtId="0" fontId="1" fillId="2" borderId="6"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1" fillId="0" borderId="13" xfId="0" applyFont="1" applyBorder="1"/>
    <xf numFmtId="0" fontId="15" fillId="14" borderId="38" xfId="1" applyFill="1" applyBorder="1" applyAlignment="1">
      <alignment horizontal="center" vertical="center" wrapText="1"/>
    </xf>
    <xf numFmtId="0" fontId="15" fillId="15" borderId="38" xfId="1" applyFill="1" applyBorder="1" applyAlignment="1">
      <alignment horizontal="center" vertical="center" wrapText="1"/>
    </xf>
    <xf numFmtId="0" fontId="5" fillId="13" borderId="2" xfId="0" applyFont="1" applyFill="1" applyBorder="1" applyAlignment="1"/>
    <xf numFmtId="0" fontId="1" fillId="5" borderId="2" xfId="0" applyFont="1" applyFill="1" applyBorder="1"/>
    <xf numFmtId="0" fontId="13" fillId="0" borderId="31" xfId="0" applyFont="1" applyBorder="1" applyAlignment="1">
      <alignment horizontal="left" vertical="center" wrapText="1"/>
    </xf>
    <xf numFmtId="0" fontId="13" fillId="0" borderId="38" xfId="0" applyFont="1" applyBorder="1" applyAlignment="1">
      <alignment horizontal="left" vertical="center" wrapText="1"/>
    </xf>
    <xf numFmtId="0" fontId="32" fillId="10" borderId="11" xfId="0" applyFont="1" applyFill="1" applyBorder="1" applyAlignment="1">
      <alignment horizontal="center"/>
    </xf>
    <xf numFmtId="0" fontId="12" fillId="10" borderId="11" xfId="0" applyFont="1" applyFill="1" applyBorder="1" applyAlignment="1">
      <alignment horizontal="center"/>
    </xf>
    <xf numFmtId="0" fontId="33" fillId="10" borderId="11" xfId="0" applyFont="1" applyFill="1" applyBorder="1" applyAlignment="1">
      <alignment horizontal="center"/>
    </xf>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2" xfId="0" applyFont="1" applyFill="1" applyBorder="1"/>
    <xf numFmtId="0" fontId="1" fillId="2" borderId="0" xfId="0" applyFont="1" applyFill="1" applyBorder="1"/>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9" fillId="2" borderId="0" xfId="0" applyFont="1" applyFill="1" applyBorder="1" applyAlignment="1">
      <alignment horizontal="center" vertical="center"/>
    </xf>
    <xf numFmtId="0" fontId="1" fillId="4" borderId="22" xfId="0" applyFont="1" applyFill="1" applyBorder="1"/>
    <xf numFmtId="0" fontId="1" fillId="2" borderId="3" xfId="0" applyFont="1" applyFill="1" applyBorder="1"/>
    <xf numFmtId="0" fontId="1" fillId="0" borderId="6" xfId="0" applyFont="1" applyBorder="1"/>
    <xf numFmtId="0" fontId="1" fillId="0" borderId="5" xfId="0" applyFont="1" applyBorder="1"/>
    <xf numFmtId="0" fontId="1" fillId="0" borderId="8" xfId="0" applyFont="1" applyBorder="1"/>
    <xf numFmtId="0" fontId="1" fillId="2" borderId="2" xfId="0" applyFont="1" applyFill="1" applyBorder="1"/>
    <xf numFmtId="0" fontId="1" fillId="0" borderId="0" xfId="0" applyFont="1" applyBorder="1"/>
    <xf numFmtId="0" fontId="1" fillId="0" borderId="10" xfId="0" applyFont="1" applyBorder="1"/>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5" fillId="2" borderId="2" xfId="0" applyFont="1" applyFill="1" applyBorder="1" applyAlignment="1">
      <alignment horizontal="center"/>
    </xf>
    <xf numFmtId="0" fontId="7" fillId="7" borderId="44" xfId="0" applyFont="1" applyFill="1" applyBorder="1" applyAlignment="1">
      <alignment horizontal="center" vertical="center" wrapText="1"/>
    </xf>
    <xf numFmtId="0" fontId="10" fillId="0" borderId="43" xfId="0" applyFont="1" applyBorder="1" applyAlignment="1"/>
    <xf numFmtId="0" fontId="7" fillId="8" borderId="44"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4" fillId="22" borderId="39" xfId="0" applyFont="1" applyFill="1" applyBorder="1" applyAlignment="1">
      <alignment horizontal="center" wrapText="1"/>
    </xf>
    <xf numFmtId="0" fontId="4" fillId="22" borderId="40" xfId="0" applyFont="1" applyFill="1" applyBorder="1" applyAlignment="1">
      <alignment horizontal="center" wrapText="1"/>
    </xf>
    <xf numFmtId="0" fontId="14" fillId="24" borderId="39" xfId="0" applyFont="1" applyFill="1" applyBorder="1" applyAlignment="1">
      <alignment horizontal="center" vertical="center" wrapText="1"/>
    </xf>
    <xf numFmtId="0" fontId="14" fillId="24" borderId="40" xfId="0" applyFont="1" applyFill="1" applyBorder="1" applyAlignment="1">
      <alignment horizontal="center" vertical="center" wrapText="1"/>
    </xf>
    <xf numFmtId="164" fontId="29" fillId="22" borderId="40" xfId="0" applyNumberFormat="1" applyFont="1" applyFill="1" applyBorder="1" applyAlignment="1">
      <alignment horizontal="center" vertical="center" wrapText="1"/>
    </xf>
    <xf numFmtId="164" fontId="29" fillId="22" borderId="41" xfId="0" applyNumberFormat="1" applyFont="1" applyFill="1" applyBorder="1" applyAlignment="1">
      <alignment horizontal="center" vertical="center" wrapText="1"/>
    </xf>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1" fillId="0" borderId="34" xfId="0" applyFont="1" applyBorder="1" applyAlignment="1">
      <alignment horizontal="left" vertical="center" wrapText="1"/>
    </xf>
    <xf numFmtId="0" fontId="1" fillId="0" borderId="22" xfId="0" applyFont="1" applyBorder="1" applyAlignment="1">
      <alignment horizontal="left" vertical="center" wrapText="1"/>
    </xf>
    <xf numFmtId="0" fontId="1" fillId="0" borderId="35"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 fillId="2" borderId="1" xfId="0" applyFont="1" applyFill="1" applyBorder="1"/>
    <xf numFmtId="0" fontId="1" fillId="0" borderId="7" xfId="0" applyFont="1" applyBorder="1"/>
    <xf numFmtId="0" fontId="3" fillId="4" borderId="22" xfId="0" applyFont="1" applyFill="1" applyBorder="1" applyAlignment="1">
      <alignment horizontal="center" vertical="center"/>
    </xf>
    <xf numFmtId="0" fontId="1" fillId="4" borderId="0" xfId="0" applyFont="1" applyFill="1" applyBorder="1"/>
    <xf numFmtId="0" fontId="18" fillId="10" borderId="28" xfId="0" applyFont="1" applyFill="1" applyBorder="1" applyAlignment="1">
      <alignment horizontal="left" vertical="center" wrapText="1"/>
    </xf>
    <xf numFmtId="0" fontId="19" fillId="10" borderId="29" xfId="0" applyFont="1" applyFill="1" applyBorder="1" applyAlignment="1">
      <alignment horizontal="left" vertical="center" wrapText="1"/>
    </xf>
    <xf numFmtId="0" fontId="19" fillId="10" borderId="31" xfId="0" applyFont="1" applyFill="1" applyBorder="1" applyAlignment="1">
      <alignment horizontal="left" vertical="center" wrapText="1"/>
    </xf>
    <xf numFmtId="0" fontId="5" fillId="2" borderId="10" xfId="0" applyFont="1" applyFill="1" applyBorder="1" applyAlignment="1"/>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438150</xdr:colOff>
      <xdr:row>0</xdr:row>
      <xdr:rowOff>133351</xdr:rowOff>
    </xdr:from>
    <xdr:ext cx="1743075" cy="2025850"/>
    <xdr:pic>
      <xdr:nvPicPr>
        <xdr:cNvPr id="2" name="Picture 1" descr="https://previews.us-east-1.widencdn.net/preview/19767767/assets/asset-view/bf048e11-1b1f-4755-8412-4d7f0627f4a1/thumbnail/eyJ3Ijo0ODAsImgiOjQ4MCwic2NvcGUiOiJhcHAifQ==?Expires=1678312800&amp;Signature=C1qbwMbVb4U3hxvzSAlw6o~k-YM9nOOKEkjSwjPLWuDPRqQkKhgW4wIjstlzadEMrATy5vTcmdwz7SlOwqzD8-CxZX0z9bma7WQ9yRKRAQIF0DvcH~tH1CQt4gDsbVuXw91wziFD~oF4hcsZE50ttvyteT7oxaEqw2hw4cS0nlkioqWStfG65QS9tTB-IU~2laXzXLN2R3FRXsnlwhMybulP3EhKqGgCkyvmoZ2IdQVaF9S5fCkjYxTb0YF4bUxXXx~OyxWO7YT4fMHamg2k~3gwjGl1dL6IHZsCz7zZURr6KgoN4AMhDM9Cd-XMpczlABZAZgMaTwN5zJ5C4qpP8g__&amp;Key-Pair-Id=APKAJM7FVRD2EPOYUXBQ">
          <a:extLst>
            <a:ext uri="{FF2B5EF4-FFF2-40B4-BE49-F238E27FC236}">
              <a16:creationId xmlns:a16="http://schemas.microsoft.com/office/drawing/2014/main" id="{415F6083-AABA-425B-9240-532A2610C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33351"/>
          <a:ext cx="1743075" cy="20258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s_financial_aid@brown.ed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tudentaid.gov/understand-aid/types/loans/plus/grad" TargetMode="External"/><Relationship Id="rId2" Type="http://schemas.openxmlformats.org/officeDocument/2006/relationships/hyperlink" Target="http://brown.edu/about/administration/bursar/student-account-billing/graduate-fees" TargetMode="External"/><Relationship Id="rId1" Type="http://schemas.openxmlformats.org/officeDocument/2006/relationships/hyperlink" Target="http://brown.edu/about/administration/bursar/student-account-billing/graduate-fees" TargetMode="External"/><Relationship Id="rId5" Type="http://schemas.openxmlformats.org/officeDocument/2006/relationships/printerSettings" Target="../printerSettings/printerSettings2.bin"/><Relationship Id="rId4" Type="http://schemas.openxmlformats.org/officeDocument/2006/relationships/hyperlink" Target="https://www.brown.edu/academics/gradschool/courses-manual/student-loan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hoice.fastproducts.org/FastChoice/home/340100/1" TargetMode="External"/><Relationship Id="rId2" Type="http://schemas.openxmlformats.org/officeDocument/2006/relationships/hyperlink" Target="https://www.brown.edu/academics/gradschool/courses-manual/student-loans" TargetMode="External"/><Relationship Id="rId1" Type="http://schemas.openxmlformats.org/officeDocument/2006/relationships/hyperlink" Target="https://studentaid.gov/understand-aid/types/loans/plus/grad"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752AB-E23D-446B-991D-E58D19448DFA}">
  <sheetPr codeName="Sheet4">
    <tabColor rgb="FFC00000"/>
    <pageSetUpPr fitToPage="1"/>
  </sheetPr>
  <dimension ref="B5:S50"/>
  <sheetViews>
    <sheetView showGridLines="0" tabSelected="1" zoomScaleNormal="100" workbookViewId="0"/>
  </sheetViews>
  <sheetFormatPr defaultRowHeight="15" x14ac:dyDescent="0.25"/>
  <cols>
    <col min="1" max="1" width="7.85546875" customWidth="1"/>
    <col min="2" max="2" width="4.28515625" style="74" customWidth="1"/>
    <col min="3" max="3" width="19" style="71" customWidth="1"/>
    <col min="4" max="4" width="3.42578125" customWidth="1"/>
  </cols>
  <sheetData>
    <row r="5" spans="3:19" ht="33.75" x14ac:dyDescent="0.25">
      <c r="H5" s="119" t="s">
        <v>56</v>
      </c>
      <c r="I5" s="120"/>
      <c r="J5" s="120"/>
      <c r="K5" s="120"/>
      <c r="L5" s="120"/>
      <c r="M5" s="120"/>
      <c r="N5" s="120"/>
      <c r="O5" s="120"/>
    </row>
    <row r="6" spans="3:19" ht="36" x14ac:dyDescent="0.25">
      <c r="H6" s="121" t="s">
        <v>57</v>
      </c>
      <c r="I6" s="121"/>
      <c r="J6" s="121"/>
      <c r="K6" s="121"/>
      <c r="L6" s="121"/>
      <c r="M6" s="121"/>
      <c r="N6" s="121"/>
      <c r="O6" s="121"/>
    </row>
    <row r="7" spans="3:19" ht="30.75" customHeight="1" x14ac:dyDescent="0.25">
      <c r="H7" s="122" t="s">
        <v>58</v>
      </c>
      <c r="I7" s="122"/>
      <c r="J7" s="122"/>
      <c r="K7" s="122"/>
      <c r="L7" s="122"/>
      <c r="M7" s="122"/>
      <c r="N7" s="122"/>
      <c r="O7" s="122"/>
    </row>
    <row r="13" spans="3:19" ht="18.75" x14ac:dyDescent="0.3">
      <c r="C13" s="77" t="s">
        <v>68</v>
      </c>
      <c r="D13" s="72"/>
      <c r="E13" s="75" t="s">
        <v>67</v>
      </c>
      <c r="F13" s="75"/>
      <c r="G13" s="75"/>
      <c r="H13" s="75"/>
      <c r="I13" s="75"/>
      <c r="J13" s="75"/>
      <c r="K13" s="75"/>
      <c r="L13" s="75"/>
      <c r="M13" s="75"/>
      <c r="N13" s="75"/>
      <c r="O13" s="75"/>
      <c r="P13" s="75"/>
      <c r="Q13" s="75"/>
      <c r="R13" s="75"/>
      <c r="S13" s="75"/>
    </row>
    <row r="14" spans="3:19" x14ac:dyDescent="0.25">
      <c r="D14" s="72"/>
      <c r="E14" s="72"/>
      <c r="F14" s="72"/>
      <c r="G14" s="72"/>
      <c r="H14" s="72"/>
      <c r="I14" s="72"/>
      <c r="J14" s="72"/>
      <c r="K14" s="72"/>
      <c r="L14" s="72"/>
      <c r="M14" s="72"/>
      <c r="N14" s="72"/>
      <c r="O14" s="72"/>
    </row>
    <row r="15" spans="3:19" x14ac:dyDescent="0.25">
      <c r="D15" s="73" t="s">
        <v>66</v>
      </c>
      <c r="E15" t="s">
        <v>83</v>
      </c>
    </row>
    <row r="16" spans="3:19" x14ac:dyDescent="0.25">
      <c r="D16" s="73" t="s">
        <v>66</v>
      </c>
      <c r="E16" t="s">
        <v>59</v>
      </c>
    </row>
    <row r="17" spans="3:5" x14ac:dyDescent="0.25">
      <c r="D17" s="73" t="s">
        <v>66</v>
      </c>
      <c r="E17" t="s">
        <v>63</v>
      </c>
    </row>
    <row r="18" spans="3:5" x14ac:dyDescent="0.25">
      <c r="D18" s="73" t="s">
        <v>66</v>
      </c>
      <c r="E18" t="s">
        <v>82</v>
      </c>
    </row>
    <row r="19" spans="3:5" x14ac:dyDescent="0.25">
      <c r="D19" s="73" t="s">
        <v>66</v>
      </c>
      <c r="E19" t="s">
        <v>81</v>
      </c>
    </row>
    <row r="21" spans="3:5" ht="18.75" x14ac:dyDescent="0.3">
      <c r="C21" s="77" t="s">
        <v>60</v>
      </c>
      <c r="E21" s="76" t="s">
        <v>64</v>
      </c>
    </row>
    <row r="23" spans="3:5" x14ac:dyDescent="0.25">
      <c r="D23" s="73" t="s">
        <v>66</v>
      </c>
      <c r="E23" t="s">
        <v>61</v>
      </c>
    </row>
    <row r="24" spans="3:5" x14ac:dyDescent="0.25">
      <c r="D24" s="73" t="s">
        <v>66</v>
      </c>
      <c r="E24" t="s">
        <v>62</v>
      </c>
    </row>
    <row r="25" spans="3:5" x14ac:dyDescent="0.25">
      <c r="D25" s="73" t="s">
        <v>66</v>
      </c>
      <c r="E25" t="s">
        <v>88</v>
      </c>
    </row>
    <row r="27" spans="3:5" ht="18.75" x14ac:dyDescent="0.3">
      <c r="C27" s="77" t="s">
        <v>69</v>
      </c>
      <c r="E27" s="76" t="s">
        <v>65</v>
      </c>
    </row>
    <row r="29" spans="3:5" x14ac:dyDescent="0.25">
      <c r="D29" s="73" t="s">
        <v>66</v>
      </c>
      <c r="E29" t="s">
        <v>84</v>
      </c>
    </row>
    <row r="30" spans="3:5" x14ac:dyDescent="0.25">
      <c r="D30" s="73"/>
      <c r="E30" t="s">
        <v>79</v>
      </c>
    </row>
    <row r="31" spans="3:5" x14ac:dyDescent="0.25">
      <c r="D31" s="73" t="s">
        <v>66</v>
      </c>
      <c r="E31" t="s">
        <v>85</v>
      </c>
    </row>
    <row r="32" spans="3:5" x14ac:dyDescent="0.25">
      <c r="D32" s="73" t="s">
        <v>66</v>
      </c>
      <c r="E32" t="s">
        <v>86</v>
      </c>
    </row>
    <row r="33" spans="3:13" x14ac:dyDescent="0.25">
      <c r="D33" s="73"/>
      <c r="E33" t="s">
        <v>87</v>
      </c>
    </row>
    <row r="35" spans="3:13" ht="18.75" x14ac:dyDescent="0.3">
      <c r="C35" s="77" t="s">
        <v>70</v>
      </c>
      <c r="E35" t="s">
        <v>80</v>
      </c>
    </row>
    <row r="37" spans="3:13" x14ac:dyDescent="0.25">
      <c r="E37" t="s">
        <v>71</v>
      </c>
    </row>
    <row r="38" spans="3:13" x14ac:dyDescent="0.25">
      <c r="E38" t="s">
        <v>72</v>
      </c>
    </row>
    <row r="39" spans="3:13" x14ac:dyDescent="0.25">
      <c r="E39" t="s">
        <v>73</v>
      </c>
    </row>
    <row r="40" spans="3:13" x14ac:dyDescent="0.25">
      <c r="E40" t="s">
        <v>74</v>
      </c>
    </row>
    <row r="41" spans="3:13" x14ac:dyDescent="0.25">
      <c r="E41" t="s">
        <v>75</v>
      </c>
    </row>
    <row r="42" spans="3:13" x14ac:dyDescent="0.25">
      <c r="E42" t="s">
        <v>78</v>
      </c>
    </row>
    <row r="43" spans="3:13" x14ac:dyDescent="0.25">
      <c r="E43" s="78" t="s">
        <v>76</v>
      </c>
      <c r="M43" s="79"/>
    </row>
    <row r="44" spans="3:13" x14ac:dyDescent="0.25">
      <c r="E44" s="78" t="s">
        <v>77</v>
      </c>
    </row>
    <row r="50" spans="5:5" x14ac:dyDescent="0.25">
      <c r="E50" s="76"/>
    </row>
  </sheetData>
  <sheetProtection algorithmName="SHA-512" hashValue="eMCh0y8A0BD1kG2Iqoqi1WLLI9VaQVZX2s/t0p/YiDhcCbeBUTGkwGALeiwUTeFedME5gK/tHDyFjdnY70VO2Q==" saltValue="0sVTA2sUMkykZPAU/Q8MaQ==" spinCount="100000" sheet="1" objects="1" scenarios="1"/>
  <mergeCells count="3">
    <mergeCell ref="H5:O5"/>
    <mergeCell ref="H6:O6"/>
    <mergeCell ref="H7:O7"/>
  </mergeCells>
  <hyperlinks>
    <hyperlink ref="E44" r:id="rId1" xr:uid="{B3860315-0F47-44EB-981A-D6ACEFE9B64E}"/>
  </hyperlinks>
  <pageMargins left="0.7" right="0.7" top="0.75" bottom="0.75" header="0.3" footer="0.3"/>
  <pageSetup scale="6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P103"/>
  <sheetViews>
    <sheetView workbookViewId="0">
      <selection activeCell="B33" sqref="B33:F33"/>
    </sheetView>
  </sheetViews>
  <sheetFormatPr defaultRowHeight="15" x14ac:dyDescent="0.25"/>
  <cols>
    <col min="1" max="1" width="1.5703125" customWidth="1"/>
    <col min="2" max="2" width="44.28515625" style="118" customWidth="1"/>
    <col min="3" max="3" width="24" customWidth="1"/>
    <col min="4" max="4" width="2.85546875" customWidth="1"/>
    <col min="5" max="5" width="43.85546875" customWidth="1"/>
    <col min="6" max="6" width="24" customWidth="1"/>
    <col min="7" max="7" width="2.7109375" customWidth="1"/>
    <col min="8" max="8" width="27.140625" customWidth="1"/>
    <col min="9" max="9" width="1.5703125" customWidth="1"/>
  </cols>
  <sheetData>
    <row r="1" spans="1:16" x14ac:dyDescent="0.25">
      <c r="A1" s="126"/>
      <c r="B1" s="157" t="s">
        <v>28</v>
      </c>
      <c r="C1" s="158"/>
      <c r="D1" s="58"/>
      <c r="E1" s="160"/>
      <c r="F1" s="161"/>
      <c r="G1" s="163"/>
      <c r="H1" s="168"/>
      <c r="I1" s="139"/>
      <c r="J1" s="1"/>
      <c r="K1" s="1"/>
      <c r="L1" s="1"/>
      <c r="M1" s="1"/>
      <c r="N1" s="1"/>
      <c r="O1" s="1"/>
      <c r="P1" s="1"/>
    </row>
    <row r="2" spans="1:16" x14ac:dyDescent="0.25">
      <c r="A2" s="127"/>
      <c r="B2" s="159"/>
      <c r="C2" s="159"/>
      <c r="D2" s="3"/>
      <c r="E2" s="162"/>
      <c r="F2" s="162"/>
      <c r="G2" s="164"/>
      <c r="H2" s="162"/>
      <c r="I2" s="140"/>
      <c r="J2" s="1"/>
      <c r="K2" s="1"/>
      <c r="L2" s="1"/>
      <c r="M2" s="1"/>
      <c r="N2" s="1"/>
      <c r="O2" s="1"/>
      <c r="P2" s="1"/>
    </row>
    <row r="3" spans="1:16" x14ac:dyDescent="0.25">
      <c r="A3" s="127"/>
      <c r="B3" s="141"/>
      <c r="C3" s="141"/>
      <c r="D3" s="3"/>
      <c r="E3" s="142"/>
      <c r="F3" s="143"/>
      <c r="G3" s="164"/>
      <c r="H3" s="4"/>
      <c r="I3" s="140"/>
      <c r="J3" s="1"/>
      <c r="K3" s="1"/>
      <c r="L3" s="1"/>
      <c r="M3" s="1"/>
      <c r="N3" s="1"/>
      <c r="O3" s="1"/>
      <c r="P3" s="1"/>
    </row>
    <row r="4" spans="1:16" ht="15.75" x14ac:dyDescent="0.25">
      <c r="A4" s="127"/>
      <c r="B4" s="144" t="s">
        <v>0</v>
      </c>
      <c r="C4" s="145"/>
      <c r="D4" s="2"/>
      <c r="E4" s="146" t="s">
        <v>1</v>
      </c>
      <c r="F4" s="147"/>
      <c r="G4" s="140"/>
      <c r="H4" s="165" t="s">
        <v>2</v>
      </c>
      <c r="I4" s="140"/>
      <c r="J4" s="1"/>
      <c r="K4" s="1"/>
      <c r="L4" s="1"/>
      <c r="M4" s="1"/>
      <c r="N4" s="1"/>
      <c r="O4" s="1"/>
      <c r="P4" s="1"/>
    </row>
    <row r="5" spans="1:16" ht="16.5" thickBot="1" x14ac:dyDescent="0.3">
      <c r="A5" s="127"/>
      <c r="B5" s="108"/>
      <c r="C5" s="5"/>
      <c r="D5" s="3"/>
      <c r="E5" s="6"/>
      <c r="F5" s="5"/>
      <c r="G5" s="140"/>
      <c r="H5" s="166"/>
      <c r="I5" s="140"/>
      <c r="J5" s="1"/>
      <c r="K5" s="1"/>
      <c r="L5" s="1"/>
      <c r="M5" s="1"/>
      <c r="N5" s="1"/>
      <c r="O5" s="1"/>
      <c r="P5" s="1"/>
    </row>
    <row r="6" spans="1:16" ht="30.75" thickTop="1" thickBot="1" x14ac:dyDescent="0.3">
      <c r="A6" s="127"/>
      <c r="B6" s="109" t="s">
        <v>3</v>
      </c>
      <c r="C6" s="7">
        <v>0</v>
      </c>
      <c r="D6" s="2"/>
      <c r="E6" s="8" t="s">
        <v>4</v>
      </c>
      <c r="F6" s="7">
        <v>0</v>
      </c>
      <c r="G6" s="164"/>
      <c r="H6" s="105" t="s">
        <v>5</v>
      </c>
      <c r="I6" s="140"/>
      <c r="J6" s="1"/>
      <c r="K6" s="1"/>
      <c r="L6" s="1"/>
      <c r="M6" s="1"/>
      <c r="N6" s="1"/>
      <c r="O6" s="1"/>
      <c r="P6" s="1"/>
    </row>
    <row r="7" spans="1:16" ht="27.75" thickTop="1" thickBot="1" x14ac:dyDescent="0.3">
      <c r="A7" s="127"/>
      <c r="B7" s="110" t="s">
        <v>50</v>
      </c>
      <c r="C7" s="7">
        <v>0</v>
      </c>
      <c r="D7" s="3"/>
      <c r="E7" s="64" t="s">
        <v>50</v>
      </c>
      <c r="F7" s="7">
        <v>0</v>
      </c>
      <c r="G7" s="164"/>
      <c r="H7" s="104" t="s">
        <v>8</v>
      </c>
      <c r="I7" s="140"/>
      <c r="J7" s="1"/>
      <c r="K7" s="1"/>
      <c r="L7" s="1"/>
      <c r="M7" s="1"/>
      <c r="N7" s="1"/>
      <c r="O7" s="1"/>
      <c r="P7" s="1"/>
    </row>
    <row r="8" spans="1:16" ht="30.75" thickTop="1" thickBot="1" x14ac:dyDescent="0.3">
      <c r="A8" s="127"/>
      <c r="B8" s="111" t="s">
        <v>6</v>
      </c>
      <c r="C8" s="7" t="s">
        <v>7</v>
      </c>
      <c r="D8" s="3"/>
      <c r="E8" s="48" t="s">
        <v>25</v>
      </c>
      <c r="F8" s="49" t="s">
        <v>7</v>
      </c>
      <c r="G8" s="140"/>
      <c r="H8" s="82" t="s">
        <v>92</v>
      </c>
      <c r="I8" s="140"/>
      <c r="J8" s="1"/>
      <c r="K8" s="1"/>
      <c r="L8" s="1"/>
      <c r="M8" s="1"/>
      <c r="N8" s="1"/>
      <c r="O8" s="1"/>
      <c r="P8" s="1"/>
    </row>
    <row r="9" spans="1:16" ht="15.75" thickTop="1" x14ac:dyDescent="0.25">
      <c r="A9" s="127"/>
      <c r="B9" s="167" t="s">
        <v>9</v>
      </c>
      <c r="C9" s="167"/>
      <c r="D9" s="167"/>
      <c r="E9" s="167"/>
      <c r="F9" s="167"/>
      <c r="G9" s="140"/>
      <c r="H9" s="83" t="s">
        <v>93</v>
      </c>
      <c r="I9" s="140"/>
      <c r="J9" s="1"/>
      <c r="K9" s="1"/>
      <c r="L9" s="1"/>
      <c r="M9" s="1"/>
      <c r="N9" s="1"/>
      <c r="O9" s="1"/>
      <c r="P9" s="1"/>
    </row>
    <row r="10" spans="1:16" x14ac:dyDescent="0.25">
      <c r="A10" s="127"/>
      <c r="B10" s="112" t="s">
        <v>27</v>
      </c>
      <c r="C10" s="10">
        <f>IF(C6=0,0,C6*C7+725)</f>
        <v>0</v>
      </c>
      <c r="D10" s="2"/>
      <c r="E10" s="9" t="s">
        <v>27</v>
      </c>
      <c r="F10" s="10">
        <f>IF(F6=0,0,F6*F7+625)</f>
        <v>0</v>
      </c>
      <c r="G10" s="140"/>
      <c r="H10" s="88">
        <f>C14+F14</f>
        <v>0</v>
      </c>
      <c r="I10" s="140"/>
      <c r="J10" s="1"/>
      <c r="K10" s="1"/>
      <c r="L10" s="1"/>
      <c r="M10" s="1"/>
      <c r="N10" s="1"/>
      <c r="O10" s="1"/>
      <c r="P10" s="1"/>
    </row>
    <row r="11" spans="1:16" x14ac:dyDescent="0.25">
      <c r="A11" s="127"/>
      <c r="B11" s="113" t="s">
        <v>117</v>
      </c>
      <c r="C11" s="12">
        <f>IF(F8=A103,0,1109)</f>
        <v>0</v>
      </c>
      <c r="D11" s="2"/>
      <c r="E11" s="11" t="s">
        <v>26</v>
      </c>
      <c r="F11" s="12">
        <f>C11</f>
        <v>0</v>
      </c>
      <c r="G11" s="140"/>
      <c r="H11" s="80" t="s">
        <v>94</v>
      </c>
      <c r="I11" s="140"/>
      <c r="J11" s="1"/>
      <c r="K11" s="1"/>
      <c r="L11" s="1"/>
      <c r="M11" s="1"/>
      <c r="N11" s="1"/>
      <c r="O11" s="1"/>
      <c r="P11" s="1"/>
    </row>
    <row r="12" spans="1:16" ht="15.75" thickBot="1" x14ac:dyDescent="0.3">
      <c r="A12" s="127"/>
      <c r="B12" s="113" t="s">
        <v>123</v>
      </c>
      <c r="C12" s="12">
        <f>IF(C8=A101,0,4636)</f>
        <v>4636</v>
      </c>
      <c r="D12" s="2"/>
      <c r="E12" s="11" t="s">
        <v>124</v>
      </c>
      <c r="F12" s="13">
        <v>0</v>
      </c>
      <c r="G12" s="140"/>
      <c r="H12" s="81" t="s">
        <v>95</v>
      </c>
      <c r="I12" s="140"/>
      <c r="J12" s="1"/>
      <c r="K12" s="1"/>
      <c r="L12" s="1"/>
      <c r="M12" s="1"/>
      <c r="N12" s="1"/>
      <c r="O12" s="1"/>
      <c r="P12" s="1"/>
    </row>
    <row r="13" spans="1:16" ht="16.5" thickTop="1" thickBot="1" x14ac:dyDescent="0.3">
      <c r="A13" s="127"/>
      <c r="B13" s="113" t="s">
        <v>122</v>
      </c>
      <c r="C13" s="7">
        <v>0</v>
      </c>
      <c r="D13" s="2"/>
      <c r="E13" s="11" t="s">
        <v>122</v>
      </c>
      <c r="F13" s="49">
        <v>0</v>
      </c>
      <c r="G13" s="140"/>
      <c r="H13" s="103"/>
      <c r="I13" s="140"/>
      <c r="J13" s="1"/>
      <c r="K13" s="1"/>
      <c r="L13" s="1"/>
      <c r="M13" s="1"/>
      <c r="N13" s="1"/>
      <c r="O13" s="1"/>
      <c r="P13" s="1"/>
    </row>
    <row r="14" spans="1:16" ht="15.75" thickTop="1" x14ac:dyDescent="0.25">
      <c r="A14" s="127"/>
      <c r="B14" s="114" t="s">
        <v>11</v>
      </c>
      <c r="C14" s="15">
        <f>IF(C6=0,0,SUM(C10:C13))</f>
        <v>0</v>
      </c>
      <c r="D14" s="2"/>
      <c r="E14" s="14" t="s">
        <v>11</v>
      </c>
      <c r="F14" s="15">
        <f>IF(F6=0,0,SUM(F10:F13))</f>
        <v>0</v>
      </c>
      <c r="G14" s="140"/>
      <c r="H14" s="16" t="s">
        <v>12</v>
      </c>
      <c r="I14" s="140"/>
      <c r="J14" s="1"/>
      <c r="K14" s="1"/>
      <c r="L14" s="1"/>
      <c r="M14" s="1"/>
      <c r="N14" s="1"/>
      <c r="O14" s="1"/>
      <c r="P14" s="1"/>
    </row>
    <row r="15" spans="1:16" ht="15.75" thickBot="1" x14ac:dyDescent="0.3">
      <c r="A15" s="127"/>
      <c r="B15" s="167" t="s">
        <v>13</v>
      </c>
      <c r="C15" s="167"/>
      <c r="D15" s="167"/>
      <c r="E15" s="167"/>
      <c r="F15" s="167"/>
      <c r="G15" s="140"/>
      <c r="H15" s="17">
        <f>SUM(C16+F16)</f>
        <v>0</v>
      </c>
      <c r="I15" s="140"/>
      <c r="J15" s="1"/>
      <c r="K15" s="1"/>
      <c r="L15" s="1"/>
      <c r="M15" s="1"/>
      <c r="N15" s="1"/>
      <c r="O15" s="1"/>
      <c r="P15" s="1"/>
    </row>
    <row r="16" spans="1:16" ht="16.5" thickTop="1" thickBot="1" x14ac:dyDescent="0.3">
      <c r="A16" s="127"/>
      <c r="B16" s="112" t="s">
        <v>89</v>
      </c>
      <c r="C16" s="18">
        <v>0</v>
      </c>
      <c r="D16" s="54"/>
      <c r="E16" s="9" t="s">
        <v>89</v>
      </c>
      <c r="F16" s="18">
        <v>0</v>
      </c>
      <c r="G16" s="140"/>
      <c r="H16" s="16" t="s">
        <v>14</v>
      </c>
      <c r="I16" s="140"/>
      <c r="J16" s="1"/>
      <c r="K16" s="1"/>
      <c r="L16" s="1"/>
      <c r="M16" s="1"/>
      <c r="N16" s="1"/>
      <c r="O16" s="1"/>
      <c r="P16" s="1"/>
    </row>
    <row r="17" spans="1:16" ht="16.5" thickTop="1" thickBot="1" x14ac:dyDescent="0.3">
      <c r="A17" s="127"/>
      <c r="B17" s="113"/>
      <c r="C17" s="18">
        <v>0</v>
      </c>
      <c r="D17" s="2"/>
      <c r="E17" s="11" t="s">
        <v>40</v>
      </c>
      <c r="F17" s="18">
        <v>0</v>
      </c>
      <c r="G17" s="140"/>
      <c r="H17" s="17">
        <f>SUM(C17+F17)</f>
        <v>0</v>
      </c>
      <c r="I17" s="140"/>
      <c r="J17" s="1"/>
      <c r="K17" s="1"/>
      <c r="L17" s="1"/>
      <c r="M17" s="1"/>
      <c r="N17" s="1"/>
      <c r="O17" s="1"/>
      <c r="P17" s="1"/>
    </row>
    <row r="18" spans="1:16" ht="16.5" thickTop="1" thickBot="1" x14ac:dyDescent="0.3">
      <c r="A18" s="127"/>
      <c r="B18" s="113" t="s">
        <v>41</v>
      </c>
      <c r="C18" s="18">
        <v>0</v>
      </c>
      <c r="D18" s="2"/>
      <c r="E18" s="11" t="s">
        <v>42</v>
      </c>
      <c r="F18" s="18">
        <v>0</v>
      </c>
      <c r="G18" s="140"/>
      <c r="H18" s="16" t="s">
        <v>16</v>
      </c>
      <c r="I18" s="140"/>
      <c r="J18" s="1"/>
      <c r="K18" s="1"/>
      <c r="L18" s="1"/>
      <c r="M18" s="1"/>
      <c r="N18" s="1"/>
      <c r="O18" s="1"/>
      <c r="P18" s="1"/>
    </row>
    <row r="19" spans="1:16" ht="16.5" thickTop="1" thickBot="1" x14ac:dyDescent="0.3">
      <c r="A19" s="127"/>
      <c r="B19" s="113" t="s">
        <v>43</v>
      </c>
      <c r="C19" s="18">
        <v>0</v>
      </c>
      <c r="D19" s="2"/>
      <c r="E19" s="11" t="s">
        <v>44</v>
      </c>
      <c r="F19" s="18">
        <v>0</v>
      </c>
      <c r="G19" s="140"/>
      <c r="H19" s="17">
        <f>SUM(C18+F18)</f>
        <v>0</v>
      </c>
      <c r="I19" s="140"/>
      <c r="J19" s="1"/>
      <c r="K19" s="1"/>
      <c r="L19" s="1"/>
      <c r="M19" s="1"/>
      <c r="N19" s="1"/>
      <c r="O19" s="1"/>
      <c r="P19" s="1"/>
    </row>
    <row r="20" spans="1:16" ht="16.5" thickTop="1" thickBot="1" x14ac:dyDescent="0.3">
      <c r="A20" s="127"/>
      <c r="B20" s="113" t="s">
        <v>35</v>
      </c>
      <c r="C20" s="18">
        <v>0</v>
      </c>
      <c r="D20" s="2"/>
      <c r="E20" s="11" t="s">
        <v>35</v>
      </c>
      <c r="F20" s="18">
        <v>0</v>
      </c>
      <c r="G20" s="140"/>
      <c r="H20" s="16" t="s">
        <v>18</v>
      </c>
      <c r="I20" s="140"/>
      <c r="J20" s="1"/>
      <c r="K20" s="1"/>
      <c r="L20" s="1"/>
      <c r="M20" s="1"/>
      <c r="N20" s="1"/>
      <c r="O20" s="1"/>
      <c r="P20" s="1"/>
    </row>
    <row r="21" spans="1:16" ht="15.75" thickTop="1" x14ac:dyDescent="0.25">
      <c r="A21" s="127"/>
      <c r="B21" s="41" t="s">
        <v>19</v>
      </c>
      <c r="C21" s="20">
        <f>SUM(C16+C17+C20)+SUM(C18*0.98943)+SUM(C19*0.95772)</f>
        <v>0</v>
      </c>
      <c r="D21" s="2"/>
      <c r="E21" s="19" t="s">
        <v>19</v>
      </c>
      <c r="F21" s="15">
        <v>0</v>
      </c>
      <c r="G21" s="140"/>
      <c r="H21" s="17">
        <f>SUM(C19+F19)</f>
        <v>0</v>
      </c>
      <c r="I21" s="140"/>
      <c r="J21" s="1"/>
      <c r="K21" s="1"/>
      <c r="L21" s="1"/>
      <c r="M21" s="1"/>
      <c r="N21" s="1"/>
      <c r="O21" s="1"/>
      <c r="P21" s="1"/>
    </row>
    <row r="22" spans="1:16" x14ac:dyDescent="0.25">
      <c r="A22" s="127"/>
      <c r="B22" s="167" t="s">
        <v>20</v>
      </c>
      <c r="C22" s="167"/>
      <c r="D22" s="167"/>
      <c r="E22" s="167"/>
      <c r="F22" s="167"/>
      <c r="G22" s="140"/>
      <c r="H22" s="16" t="s">
        <v>17</v>
      </c>
      <c r="I22" s="140"/>
      <c r="J22" s="1"/>
      <c r="K22" s="1"/>
      <c r="L22" s="1"/>
      <c r="M22" s="1"/>
      <c r="N22" s="1"/>
      <c r="O22" s="1"/>
      <c r="P22" s="1"/>
    </row>
    <row r="23" spans="1:16" x14ac:dyDescent="0.25">
      <c r="A23" s="127"/>
      <c r="B23" s="112" t="s">
        <v>90</v>
      </c>
      <c r="C23" s="98">
        <f>C14-C21</f>
        <v>0</v>
      </c>
      <c r="D23" s="54"/>
      <c r="E23" s="9" t="s">
        <v>90</v>
      </c>
      <c r="F23" s="99">
        <f>F14-F21</f>
        <v>0</v>
      </c>
      <c r="G23" s="140"/>
      <c r="H23" s="17">
        <f>SUM(C20+F20)</f>
        <v>0</v>
      </c>
      <c r="I23" s="140"/>
      <c r="J23" s="1"/>
      <c r="K23" s="1"/>
      <c r="L23" s="1"/>
      <c r="M23" s="1"/>
      <c r="N23" s="1"/>
      <c r="O23" s="1"/>
      <c r="P23" s="1"/>
    </row>
    <row r="24" spans="1:16" x14ac:dyDescent="0.25">
      <c r="A24" s="127"/>
      <c r="B24" s="113" t="s">
        <v>36</v>
      </c>
      <c r="C24" s="12">
        <f>IF(C23&gt;0,C23/4,0)</f>
        <v>0</v>
      </c>
      <c r="D24" s="2"/>
      <c r="E24" s="11" t="s">
        <v>29</v>
      </c>
      <c r="F24" s="12">
        <f>IF(F23&gt;0,F23/4,0)</f>
        <v>0</v>
      </c>
      <c r="G24" s="140"/>
      <c r="H24" s="21" t="s">
        <v>96</v>
      </c>
      <c r="I24" s="140"/>
      <c r="J24" s="1"/>
      <c r="K24" s="1"/>
      <c r="L24" s="1"/>
      <c r="M24" s="1"/>
      <c r="N24" s="1"/>
      <c r="O24" s="1"/>
      <c r="P24" s="1"/>
    </row>
    <row r="25" spans="1:16" x14ac:dyDescent="0.25">
      <c r="A25" s="127"/>
      <c r="B25" s="41" t="s">
        <v>91</v>
      </c>
      <c r="C25" s="22">
        <f>IF(C23&lt;0,-C23,0)</f>
        <v>0</v>
      </c>
      <c r="D25" s="2"/>
      <c r="E25" s="41" t="s">
        <v>91</v>
      </c>
      <c r="F25" s="22">
        <f>IF(F23&lt;0,-F23,0)</f>
        <v>0</v>
      </c>
      <c r="G25" s="140"/>
      <c r="H25" s="87">
        <f>H15+H17+H19+H21+H23</f>
        <v>0</v>
      </c>
      <c r="I25" s="140"/>
      <c r="J25" s="1"/>
      <c r="K25" s="1"/>
      <c r="L25" s="1"/>
      <c r="M25" s="1"/>
      <c r="N25" s="1"/>
      <c r="O25" s="1"/>
      <c r="P25" s="1"/>
    </row>
    <row r="26" spans="1:16" x14ac:dyDescent="0.25">
      <c r="A26" s="126"/>
      <c r="B26" s="154" t="s">
        <v>107</v>
      </c>
      <c r="C26" s="155"/>
      <c r="D26" s="55"/>
      <c r="E26" s="154" t="s">
        <v>107</v>
      </c>
      <c r="F26" s="156"/>
      <c r="G26" s="50"/>
      <c r="H26" s="50"/>
      <c r="I26" s="52"/>
      <c r="J26" s="1"/>
      <c r="K26" s="1"/>
      <c r="L26" s="1"/>
      <c r="M26" s="1"/>
      <c r="N26" s="1"/>
      <c r="O26" s="1"/>
      <c r="P26" s="1"/>
    </row>
    <row r="27" spans="1:16" ht="15.75" x14ac:dyDescent="0.25">
      <c r="A27" s="127"/>
      <c r="B27" s="150"/>
      <c r="C27" s="150"/>
      <c r="D27" s="57"/>
      <c r="E27" s="150"/>
      <c r="F27" s="151"/>
      <c r="G27" s="56"/>
      <c r="H27" s="56"/>
      <c r="I27" s="56"/>
      <c r="J27" s="1"/>
      <c r="K27" s="1"/>
      <c r="L27" s="1"/>
      <c r="M27" s="1"/>
      <c r="N27" s="1"/>
      <c r="O27" s="1"/>
      <c r="P27" s="1"/>
    </row>
    <row r="28" spans="1:16" ht="45.75" customHeight="1" x14ac:dyDescent="0.25">
      <c r="A28" s="127"/>
      <c r="B28" s="135" t="s">
        <v>30</v>
      </c>
      <c r="C28" s="136"/>
      <c r="D28" s="136"/>
      <c r="E28" s="136"/>
      <c r="F28" s="136"/>
      <c r="G28" s="148" t="s">
        <v>53</v>
      </c>
      <c r="H28" s="148"/>
      <c r="I28" s="1"/>
      <c r="J28" s="1"/>
      <c r="K28" s="1"/>
      <c r="L28" s="1"/>
      <c r="M28" s="1"/>
      <c r="N28" s="1"/>
      <c r="O28" s="1"/>
      <c r="P28" s="1"/>
    </row>
    <row r="29" spans="1:16" ht="72" customHeight="1" x14ac:dyDescent="0.25">
      <c r="A29" s="127"/>
      <c r="B29" s="137" t="s">
        <v>51</v>
      </c>
      <c r="C29" s="138"/>
      <c r="D29" s="138"/>
      <c r="E29" s="138"/>
      <c r="F29" s="138"/>
      <c r="G29" s="149" t="s">
        <v>55</v>
      </c>
      <c r="H29" s="149"/>
      <c r="I29" s="1"/>
      <c r="J29" s="1"/>
      <c r="K29" s="1"/>
      <c r="L29" s="1"/>
      <c r="M29" s="1"/>
      <c r="N29" s="1"/>
      <c r="O29" s="1"/>
      <c r="P29" s="1"/>
    </row>
    <row r="30" spans="1:16" ht="29.25" customHeight="1" x14ac:dyDescent="0.25">
      <c r="A30" s="127"/>
      <c r="B30" s="137" t="s">
        <v>38</v>
      </c>
      <c r="C30" s="138"/>
      <c r="D30" s="138"/>
      <c r="E30" s="138"/>
      <c r="F30" s="138"/>
      <c r="G30" s="131" t="str">
        <f>'2. Monthly Budget'!$H$33</f>
        <v>Private Loan Borrowing Options HERE</v>
      </c>
      <c r="H30" s="132"/>
      <c r="I30" s="1"/>
      <c r="J30" s="1"/>
      <c r="K30" s="1"/>
      <c r="L30" s="1"/>
      <c r="M30" s="1"/>
      <c r="N30" s="1"/>
      <c r="O30" s="1"/>
      <c r="P30" s="1"/>
    </row>
    <row r="31" spans="1:16" ht="28.5" customHeight="1" x14ac:dyDescent="0.25">
      <c r="A31" s="127"/>
      <c r="B31" s="152" t="s">
        <v>37</v>
      </c>
      <c r="C31" s="153"/>
      <c r="D31" s="153"/>
      <c r="E31" s="153"/>
      <c r="F31" s="153"/>
      <c r="G31" s="133"/>
      <c r="H31" s="134"/>
      <c r="I31" s="1"/>
      <c r="J31" s="1"/>
      <c r="K31" s="1"/>
      <c r="L31" s="1"/>
      <c r="M31" s="1"/>
      <c r="N31" s="1"/>
      <c r="O31" s="1"/>
      <c r="P31" s="1"/>
    </row>
    <row r="32" spans="1:16" ht="33" customHeight="1" x14ac:dyDescent="0.25">
      <c r="A32" s="127"/>
      <c r="B32" s="128" t="s">
        <v>125</v>
      </c>
      <c r="C32" s="129"/>
      <c r="D32" s="129"/>
      <c r="E32" s="129"/>
      <c r="F32" s="130"/>
      <c r="G32" s="133"/>
      <c r="H32" s="134"/>
      <c r="I32" s="24"/>
      <c r="J32" s="24"/>
      <c r="K32" s="24"/>
      <c r="L32" s="24"/>
      <c r="M32" s="24"/>
      <c r="N32" s="24"/>
      <c r="O32" s="24"/>
      <c r="P32" s="1"/>
    </row>
    <row r="33" spans="1:16" s="25" customFormat="1" ht="15.75" customHeight="1" x14ac:dyDescent="0.25">
      <c r="A33" s="127"/>
      <c r="B33" s="123" t="s">
        <v>126</v>
      </c>
      <c r="C33" s="124"/>
      <c r="D33" s="124"/>
      <c r="E33" s="124"/>
      <c r="F33" s="125"/>
      <c r="G33" s="106"/>
      <c r="H33" s="107"/>
      <c r="I33" s="24"/>
      <c r="J33" s="24"/>
      <c r="K33" s="24"/>
      <c r="L33" s="24"/>
      <c r="M33" s="24"/>
      <c r="N33" s="24"/>
      <c r="O33" s="24"/>
      <c r="P33" s="1"/>
    </row>
    <row r="34" spans="1:16" s="25" customFormat="1" ht="15.75" customHeight="1" x14ac:dyDescent="0.25">
      <c r="A34" s="127"/>
      <c r="B34" s="115"/>
      <c r="C34" s="24"/>
      <c r="D34" s="24"/>
      <c r="E34" s="24"/>
      <c r="F34" s="24"/>
      <c r="G34" s="24"/>
      <c r="H34" s="24"/>
      <c r="I34" s="24"/>
      <c r="J34" s="24"/>
      <c r="K34" s="24"/>
      <c r="L34" s="24"/>
      <c r="M34" s="24"/>
      <c r="N34" s="24"/>
      <c r="O34" s="24"/>
      <c r="P34" s="1"/>
    </row>
    <row r="35" spans="1:16" s="25" customFormat="1" ht="15.75" customHeight="1" x14ac:dyDescent="0.25">
      <c r="A35" s="127"/>
      <c r="B35" s="115"/>
      <c r="C35" s="24"/>
      <c r="D35" s="24"/>
      <c r="E35" s="24"/>
      <c r="F35" s="24"/>
      <c r="G35" s="24"/>
      <c r="H35" s="24"/>
      <c r="I35" s="24"/>
      <c r="J35" s="24"/>
      <c r="K35" s="24"/>
      <c r="L35" s="24"/>
      <c r="M35" s="24"/>
      <c r="N35" s="24"/>
      <c r="O35" s="24"/>
      <c r="P35" s="1"/>
    </row>
    <row r="36" spans="1:16" s="25" customFormat="1" ht="15.75" customHeight="1" x14ac:dyDescent="0.25">
      <c r="A36" s="127"/>
      <c r="B36" s="115"/>
      <c r="C36" s="24"/>
      <c r="D36" s="24"/>
      <c r="E36" s="24"/>
      <c r="F36" s="24"/>
      <c r="G36" s="24"/>
      <c r="H36" s="24"/>
      <c r="I36" s="24"/>
      <c r="J36" s="24"/>
      <c r="K36" s="24"/>
      <c r="L36" s="24"/>
      <c r="M36" s="24"/>
      <c r="N36" s="24"/>
      <c r="O36" s="24"/>
      <c r="P36" s="1"/>
    </row>
    <row r="37" spans="1:16" s="25" customFormat="1" ht="15.75" customHeight="1" x14ac:dyDescent="0.25">
      <c r="A37" s="127"/>
      <c r="B37" s="115"/>
      <c r="C37" s="24"/>
      <c r="D37" s="24"/>
      <c r="E37" s="24"/>
      <c r="F37" s="24"/>
      <c r="G37" s="24"/>
      <c r="H37" s="24"/>
      <c r="I37" s="24"/>
      <c r="J37" s="24"/>
      <c r="K37" s="24"/>
      <c r="L37" s="24"/>
      <c r="M37" s="24"/>
      <c r="N37" s="24"/>
      <c r="O37" s="24"/>
      <c r="P37" s="1"/>
    </row>
    <row r="38" spans="1:16" s="25" customFormat="1" ht="15.75" customHeight="1" x14ac:dyDescent="0.25">
      <c r="A38" s="127"/>
      <c r="B38" s="115"/>
      <c r="C38" s="24"/>
      <c r="D38" s="24"/>
      <c r="E38" s="24"/>
      <c r="F38" s="24"/>
      <c r="G38" s="24"/>
      <c r="H38" s="24"/>
      <c r="I38" s="24"/>
      <c r="J38" s="24"/>
      <c r="K38" s="24"/>
      <c r="L38" s="24"/>
      <c r="M38" s="24"/>
      <c r="N38" s="24"/>
      <c r="O38" s="24"/>
      <c r="P38" s="1"/>
    </row>
    <row r="39" spans="1:16" s="25" customFormat="1" ht="15.75" customHeight="1" x14ac:dyDescent="0.25">
      <c r="A39" s="127"/>
      <c r="B39" s="115"/>
      <c r="C39" s="24"/>
      <c r="D39" s="24"/>
      <c r="E39" s="24"/>
      <c r="F39" s="24"/>
      <c r="G39" s="24"/>
      <c r="H39" s="24"/>
      <c r="I39" s="24"/>
      <c r="J39" s="24"/>
      <c r="K39" s="24"/>
      <c r="L39" s="24"/>
      <c r="M39" s="24"/>
      <c r="N39" s="24"/>
      <c r="O39" s="24"/>
      <c r="P39" s="1"/>
    </row>
    <row r="40" spans="1:16" s="25" customFormat="1" ht="15.75" customHeight="1" x14ac:dyDescent="0.25">
      <c r="A40" s="127"/>
      <c r="B40" s="115"/>
      <c r="C40" s="24"/>
      <c r="D40" s="24"/>
      <c r="E40" s="24"/>
      <c r="F40" s="24"/>
      <c r="G40" s="24"/>
      <c r="H40" s="24"/>
      <c r="I40" s="24"/>
      <c r="J40" s="24"/>
      <c r="K40" s="24"/>
      <c r="L40" s="24"/>
      <c r="M40" s="24"/>
      <c r="N40" s="24"/>
      <c r="O40" s="24"/>
      <c r="P40" s="1"/>
    </row>
    <row r="41" spans="1:16" s="25" customFormat="1" ht="15.75" customHeight="1" x14ac:dyDescent="0.25">
      <c r="A41" s="127"/>
      <c r="B41" s="115"/>
      <c r="C41" s="24"/>
      <c r="D41" s="24"/>
      <c r="E41" s="24"/>
      <c r="F41" s="24"/>
      <c r="G41" s="24"/>
      <c r="H41" s="24"/>
      <c r="I41" s="24"/>
      <c r="J41" s="24"/>
      <c r="K41" s="24"/>
      <c r="L41" s="24"/>
      <c r="M41" s="24"/>
      <c r="N41" s="24"/>
      <c r="O41" s="24"/>
      <c r="P41" s="1"/>
    </row>
    <row r="42" spans="1:16" s="27" customFormat="1" ht="15.75" customHeight="1" x14ac:dyDescent="0.25">
      <c r="A42" s="127"/>
      <c r="B42" s="116"/>
      <c r="C42" s="1"/>
      <c r="D42" s="1"/>
      <c r="E42" s="1"/>
      <c r="F42" s="1"/>
      <c r="G42" s="1"/>
      <c r="H42" s="1"/>
      <c r="I42" s="1"/>
      <c r="J42" s="1"/>
      <c r="K42" s="1"/>
      <c r="L42" s="1"/>
      <c r="M42" s="1"/>
      <c r="N42" s="1"/>
      <c r="O42" s="1"/>
      <c r="P42" s="1"/>
    </row>
    <row r="43" spans="1:16" s="27" customFormat="1" ht="15.75" customHeight="1" x14ac:dyDescent="0.25">
      <c r="A43" s="127"/>
      <c r="B43" s="117"/>
      <c r="D43" s="1"/>
      <c r="G43" s="1"/>
      <c r="H43" s="1"/>
      <c r="I43" s="1"/>
      <c r="J43" s="1"/>
      <c r="K43" s="1"/>
      <c r="L43" s="1"/>
      <c r="M43" s="1"/>
      <c r="N43" s="1"/>
      <c r="O43" s="1"/>
      <c r="P43" s="1"/>
    </row>
    <row r="44" spans="1:16" x14ac:dyDescent="0.25">
      <c r="A44" s="127"/>
      <c r="D44" s="53"/>
      <c r="G44" s="53"/>
    </row>
    <row r="45" spans="1:16" x14ac:dyDescent="0.25">
      <c r="A45" s="127"/>
    </row>
    <row r="46" spans="1:16" x14ac:dyDescent="0.25">
      <c r="A46" s="127"/>
    </row>
    <row r="47" spans="1:16" x14ac:dyDescent="0.25">
      <c r="A47" s="127"/>
    </row>
    <row r="48" spans="1:16" x14ac:dyDescent="0.25">
      <c r="A48" s="127"/>
    </row>
    <row r="49" spans="1:1" x14ac:dyDescent="0.25">
      <c r="A49" s="127"/>
    </row>
    <row r="50" spans="1:1" x14ac:dyDescent="0.25">
      <c r="A50" s="127"/>
    </row>
    <row r="100" spans="1:1" x14ac:dyDescent="0.25">
      <c r="A100" t="s">
        <v>7</v>
      </c>
    </row>
    <row r="101" spans="1:1" x14ac:dyDescent="0.25">
      <c r="A101" t="s">
        <v>121</v>
      </c>
    </row>
    <row r="102" spans="1:1" x14ac:dyDescent="0.25">
      <c r="A102" t="s">
        <v>7</v>
      </c>
    </row>
    <row r="103" spans="1:1" x14ac:dyDescent="0.25">
      <c r="A103" t="s">
        <v>7</v>
      </c>
    </row>
  </sheetData>
  <sheetProtection algorithmName="SHA-512" hashValue="RjGOVcSQ/2mX1Sr07//iUld/dV5Iubl8m/AMFyatv46l/sWJcXdmDTHB0pAhN7V/3IFlyTo1bEKNYL2/9PmZSw==" saltValue="Nt+CL8HjbQK0Qm0hXhCqKw==" spinCount="100000" sheet="1" objects="1" scenarios="1"/>
  <mergeCells count="28">
    <mergeCell ref="A1:A25"/>
    <mergeCell ref="B1:C2"/>
    <mergeCell ref="E1:F2"/>
    <mergeCell ref="G1:G25"/>
    <mergeCell ref="H4:H5"/>
    <mergeCell ref="B9:F9"/>
    <mergeCell ref="H1:H2"/>
    <mergeCell ref="B15:F15"/>
    <mergeCell ref="B22:F22"/>
    <mergeCell ref="I1:I25"/>
    <mergeCell ref="B3:C3"/>
    <mergeCell ref="E3:F3"/>
    <mergeCell ref="B4:C4"/>
    <mergeCell ref="E4:F4"/>
    <mergeCell ref="B33:F33"/>
    <mergeCell ref="A26:A50"/>
    <mergeCell ref="B32:F32"/>
    <mergeCell ref="G30:H32"/>
    <mergeCell ref="B28:F28"/>
    <mergeCell ref="B30:F30"/>
    <mergeCell ref="G28:H28"/>
    <mergeCell ref="G29:H29"/>
    <mergeCell ref="B27:C27"/>
    <mergeCell ref="E27:F27"/>
    <mergeCell ref="B31:F31"/>
    <mergeCell ref="B29:F29"/>
    <mergeCell ref="B26:C26"/>
    <mergeCell ref="E26:F26"/>
  </mergeCells>
  <dataValidations count="1">
    <dataValidation type="whole" errorStyle="warning" allowBlank="1" showErrorMessage="1" errorTitle="Maximum Loan Warning" error="Maximum Graduate Federal Unsubsidized Loan for billed or indirect (living costs) is $10,250/semester." sqref="C18 F18" xr:uid="{FC4D346D-2CF0-4C0B-99BF-3FABF1E4D822}">
      <formula1>0</formula1>
      <formula2>10250</formula2>
    </dataValidation>
  </dataValidations>
  <hyperlinks>
    <hyperlink ref="B7" r:id="rId1" display="Enter your &quot;PER COURSE RATE&quot; from this webpage.  " xr:uid="{C426C248-7CFB-4967-A5FA-4309994F0503}"/>
    <hyperlink ref="E7" r:id="rId2" display="Enter your &quot;PER COURSE RATE&quot; from this webpage.  " xr:uid="{F3EFDF36-9645-4F47-A851-5C8EABA17158}"/>
    <hyperlink ref="G29" r:id="rId3" xr:uid="{A2CF32B5-3E11-4DFF-ACA1-6DEE932F9CDE}"/>
    <hyperlink ref="G28" r:id="rId4" xr:uid="{73255EB5-2BCF-4AF8-89CF-9880CC5A0EAB}"/>
  </hyperlinks>
  <pageMargins left="0.25" right="0.25" top="0.75" bottom="0.75" header="0.3" footer="0.3"/>
  <pageSetup scale="78" fitToHeight="0" orientation="landscape" r:id="rId5"/>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A1:Q46"/>
  <sheetViews>
    <sheetView topLeftCell="A6" workbookViewId="0">
      <selection activeCell="E20" sqref="E20"/>
    </sheetView>
  </sheetViews>
  <sheetFormatPr defaultRowHeight="15" x14ac:dyDescent="0.25"/>
  <cols>
    <col min="1" max="1" width="1.5703125" customWidth="1"/>
    <col min="2" max="2" width="46.42578125" customWidth="1"/>
    <col min="3" max="3" width="16.42578125" customWidth="1"/>
    <col min="4" max="4" width="1.5703125" customWidth="1"/>
    <col min="5" max="5" width="46.42578125" customWidth="1"/>
    <col min="6" max="6" width="16.42578125" customWidth="1"/>
    <col min="7" max="7" width="1.5703125" customWidth="1"/>
    <col min="8" max="8" width="27.140625" customWidth="1"/>
    <col min="9" max="9" width="1.5703125" customWidth="1"/>
  </cols>
  <sheetData>
    <row r="1" spans="1:17" x14ac:dyDescent="0.25">
      <c r="A1" s="199"/>
      <c r="B1" s="157" t="s">
        <v>24</v>
      </c>
      <c r="C1" s="158"/>
      <c r="D1" s="59"/>
      <c r="E1" s="201"/>
      <c r="F1" s="168"/>
      <c r="G1" s="173"/>
      <c r="H1" s="202"/>
      <c r="I1" s="169"/>
      <c r="J1" s="47"/>
      <c r="K1" s="1"/>
      <c r="L1" s="1"/>
      <c r="M1" s="1"/>
      <c r="N1" s="1"/>
      <c r="O1" s="1"/>
      <c r="P1" s="1"/>
      <c r="Q1" s="1"/>
    </row>
    <row r="2" spans="1:17" x14ac:dyDescent="0.25">
      <c r="A2" s="171"/>
      <c r="B2" s="159"/>
      <c r="C2" s="159"/>
      <c r="D2" s="60"/>
      <c r="E2" s="162"/>
      <c r="F2" s="162"/>
      <c r="G2" s="174"/>
      <c r="H2" s="162"/>
      <c r="I2" s="170"/>
      <c r="J2" s="47"/>
      <c r="K2" s="1"/>
      <c r="L2" s="1"/>
      <c r="M2" s="1"/>
      <c r="N2" s="1"/>
      <c r="O2" s="1"/>
      <c r="P2" s="1"/>
      <c r="Q2" s="1"/>
    </row>
    <row r="3" spans="1:17" x14ac:dyDescent="0.25">
      <c r="A3" s="127"/>
      <c r="B3" s="173"/>
      <c r="C3" s="158"/>
      <c r="D3" s="37"/>
      <c r="E3" s="164"/>
      <c r="F3" s="174"/>
      <c r="G3" s="174"/>
      <c r="H3" s="44"/>
      <c r="I3" s="170"/>
      <c r="J3" s="47"/>
      <c r="K3" s="1"/>
      <c r="L3" s="1"/>
      <c r="M3" s="1"/>
      <c r="N3" s="1"/>
      <c r="O3" s="1"/>
      <c r="P3" s="1"/>
      <c r="Q3" s="1"/>
    </row>
    <row r="4" spans="1:17" ht="15.75" x14ac:dyDescent="0.25">
      <c r="A4" s="171"/>
      <c r="B4" s="146" t="s">
        <v>0</v>
      </c>
      <c r="C4" s="175"/>
      <c r="D4" s="36"/>
      <c r="E4" s="144" t="s">
        <v>1</v>
      </c>
      <c r="F4" s="175"/>
      <c r="G4" s="171"/>
      <c r="H4" s="176" t="s">
        <v>2</v>
      </c>
      <c r="I4" s="171"/>
      <c r="J4" s="47"/>
      <c r="K4" s="1"/>
      <c r="L4" s="1"/>
      <c r="M4" s="1"/>
      <c r="N4" s="1"/>
      <c r="O4" s="1"/>
      <c r="P4" s="1"/>
      <c r="Q4" s="1"/>
    </row>
    <row r="5" spans="1:17" ht="16.5" thickBot="1" x14ac:dyDescent="0.3">
      <c r="A5" s="127"/>
      <c r="B5" s="178"/>
      <c r="C5" s="178"/>
      <c r="D5" s="37"/>
      <c r="E5" s="178"/>
      <c r="F5" s="178"/>
      <c r="G5" s="170"/>
      <c r="H5" s="177"/>
      <c r="I5" s="171"/>
      <c r="J5" s="47"/>
      <c r="K5" s="1"/>
      <c r="L5" s="1"/>
      <c r="M5" s="1"/>
      <c r="N5" s="1"/>
      <c r="O5" s="1"/>
      <c r="P5" s="1"/>
      <c r="Q5" s="1"/>
    </row>
    <row r="6" spans="1:17" ht="24.75" thickTop="1" x14ac:dyDescent="0.25">
      <c r="A6" s="171"/>
      <c r="B6" s="28" t="s">
        <v>21</v>
      </c>
      <c r="C6" s="30">
        <v>4</v>
      </c>
      <c r="D6" s="36"/>
      <c r="E6" s="28" t="s">
        <v>21</v>
      </c>
      <c r="F6" s="30">
        <v>5</v>
      </c>
      <c r="G6" s="171"/>
      <c r="H6" s="65" t="s">
        <v>5</v>
      </c>
      <c r="I6" s="171"/>
      <c r="J6" s="47"/>
      <c r="K6" s="1"/>
      <c r="L6" s="1"/>
      <c r="M6" s="1"/>
      <c r="N6" s="1"/>
      <c r="O6" s="1"/>
      <c r="P6" s="1"/>
      <c r="Q6" s="1"/>
    </row>
    <row r="7" spans="1:17" ht="15.75" thickBot="1" x14ac:dyDescent="0.3">
      <c r="A7" s="127"/>
      <c r="B7" s="167" t="s">
        <v>22</v>
      </c>
      <c r="C7" s="167"/>
      <c r="D7" s="167"/>
      <c r="E7" s="167"/>
      <c r="F7" s="167"/>
      <c r="G7" s="174"/>
      <c r="H7" s="179" t="s">
        <v>8</v>
      </c>
      <c r="I7" s="170"/>
      <c r="J7" s="47"/>
      <c r="K7" s="1"/>
      <c r="L7" s="1"/>
      <c r="M7" s="1"/>
      <c r="N7" s="1"/>
      <c r="O7" s="1"/>
      <c r="P7" s="1"/>
      <c r="Q7" s="1"/>
    </row>
    <row r="8" spans="1:17" ht="16.5" thickTop="1" thickBot="1" x14ac:dyDescent="0.3">
      <c r="A8" s="171"/>
      <c r="B8" s="9" t="s">
        <v>120</v>
      </c>
      <c r="C8" s="31">
        <v>2000</v>
      </c>
      <c r="D8" s="38"/>
      <c r="E8" s="9" t="s">
        <v>120</v>
      </c>
      <c r="F8" s="31">
        <v>2000</v>
      </c>
      <c r="G8" s="127"/>
      <c r="H8" s="180"/>
      <c r="I8" s="170"/>
      <c r="J8" s="47"/>
      <c r="K8" s="1"/>
      <c r="L8" s="1"/>
      <c r="M8" s="1"/>
      <c r="N8" s="1"/>
      <c r="O8" s="1"/>
      <c r="P8" s="1"/>
      <c r="Q8" s="1"/>
    </row>
    <row r="9" spans="1:17" ht="16.5" thickTop="1" thickBot="1" x14ac:dyDescent="0.3">
      <c r="A9" s="171"/>
      <c r="B9" s="29" t="s">
        <v>98</v>
      </c>
      <c r="C9" s="31">
        <v>770</v>
      </c>
      <c r="D9" s="38"/>
      <c r="E9" s="29" t="s">
        <v>118</v>
      </c>
      <c r="F9" s="31">
        <v>770</v>
      </c>
      <c r="G9" s="127"/>
      <c r="H9" s="181" t="s">
        <v>10</v>
      </c>
      <c r="I9" s="170"/>
      <c r="J9" s="47"/>
      <c r="K9" s="1"/>
      <c r="L9" s="1"/>
      <c r="M9" s="1"/>
      <c r="N9" s="1"/>
      <c r="O9" s="1"/>
      <c r="P9" s="1"/>
      <c r="Q9" s="1"/>
    </row>
    <row r="10" spans="1:17" ht="16.5" thickTop="1" thickBot="1" x14ac:dyDescent="0.3">
      <c r="A10" s="171"/>
      <c r="B10" s="29" t="s">
        <v>99</v>
      </c>
      <c r="C10" s="31">
        <v>112</v>
      </c>
      <c r="D10" s="38"/>
      <c r="E10" s="29" t="s">
        <v>99</v>
      </c>
      <c r="F10" s="31">
        <v>112</v>
      </c>
      <c r="G10" s="127"/>
      <c r="H10" s="180"/>
      <c r="I10" s="170"/>
      <c r="J10" s="47"/>
      <c r="K10" s="1"/>
      <c r="L10" s="1"/>
      <c r="M10" s="1"/>
      <c r="N10" s="1"/>
      <c r="O10" s="1"/>
      <c r="P10" s="1"/>
      <c r="Q10" s="1"/>
    </row>
    <row r="11" spans="1:17" ht="16.5" thickTop="1" thickBot="1" x14ac:dyDescent="0.3">
      <c r="A11" s="171"/>
      <c r="B11" s="29" t="s">
        <v>106</v>
      </c>
      <c r="C11" s="90">
        <v>540</v>
      </c>
      <c r="D11" s="38"/>
      <c r="E11" s="29" t="s">
        <v>106</v>
      </c>
      <c r="F11" s="90">
        <v>540</v>
      </c>
      <c r="G11" s="171"/>
      <c r="H11" s="182" t="s">
        <v>108</v>
      </c>
      <c r="I11" s="171"/>
      <c r="J11" s="47"/>
      <c r="K11" s="1"/>
      <c r="L11" s="1"/>
      <c r="M11" s="1"/>
      <c r="N11" s="1"/>
      <c r="O11" s="1"/>
      <c r="P11" s="1"/>
      <c r="Q11" s="1"/>
    </row>
    <row r="12" spans="1:17" ht="16.5" thickTop="1" thickBot="1" x14ac:dyDescent="0.3">
      <c r="A12" s="171"/>
      <c r="B12" s="29" t="s">
        <v>100</v>
      </c>
      <c r="C12" s="31">
        <v>310</v>
      </c>
      <c r="D12" s="38"/>
      <c r="E12" s="29" t="s">
        <v>119</v>
      </c>
      <c r="F12" s="31">
        <v>310</v>
      </c>
      <c r="G12" s="171"/>
      <c r="H12" s="182"/>
      <c r="I12" s="171"/>
      <c r="J12" s="47"/>
      <c r="K12" s="1"/>
      <c r="L12" s="1"/>
      <c r="M12" s="1"/>
      <c r="N12" s="1"/>
      <c r="O12" s="1"/>
      <c r="P12" s="1"/>
      <c r="Q12" s="1"/>
    </row>
    <row r="13" spans="1:17" ht="15.75" thickTop="1" x14ac:dyDescent="0.25">
      <c r="A13" s="171"/>
      <c r="B13" s="29" t="s">
        <v>33</v>
      </c>
      <c r="C13" s="100">
        <f>SUM(C8:C10)+ C12+135</f>
        <v>3327</v>
      </c>
      <c r="D13" s="36"/>
      <c r="E13" s="29" t="s">
        <v>34</v>
      </c>
      <c r="F13" s="102">
        <f>SUM(F8:F10)+ F12+108</f>
        <v>3300</v>
      </c>
      <c r="G13" s="171"/>
      <c r="H13" s="45" t="s">
        <v>109</v>
      </c>
      <c r="I13" s="171"/>
      <c r="J13" s="47"/>
      <c r="K13" s="1"/>
      <c r="L13" s="1"/>
      <c r="M13" s="1"/>
      <c r="N13" s="1"/>
      <c r="O13" s="1"/>
      <c r="P13" s="1"/>
      <c r="Q13" s="1"/>
    </row>
    <row r="14" spans="1:17" x14ac:dyDescent="0.25">
      <c r="A14" s="171"/>
      <c r="B14" s="29" t="s">
        <v>23</v>
      </c>
      <c r="C14" s="101">
        <f>IF('1. Billed Charges'!C6&gt;0,C13*4,0)</f>
        <v>0</v>
      </c>
      <c r="D14" s="36"/>
      <c r="E14" s="29" t="s">
        <v>23</v>
      </c>
      <c r="F14" s="101">
        <f>IF('1. Billed Charges'!F6&gt;0,F13*4,0)</f>
        <v>0</v>
      </c>
      <c r="G14" s="171"/>
      <c r="H14" s="46">
        <f>C18+F18+('1. Billed Charges'!H15 + '1. Billed Charges'!H17)</f>
        <v>0</v>
      </c>
      <c r="I14" s="171"/>
      <c r="J14" s="47"/>
      <c r="K14" s="1"/>
      <c r="L14" s="1"/>
      <c r="M14" s="1"/>
      <c r="N14" s="1"/>
      <c r="O14" s="1"/>
      <c r="P14" s="1"/>
      <c r="Q14" s="1"/>
    </row>
    <row r="15" spans="1:17" x14ac:dyDescent="0.25">
      <c r="A15" s="171"/>
      <c r="B15" s="84" t="s">
        <v>102</v>
      </c>
      <c r="C15" s="33">
        <f>'1. Billed Charges'!C25</f>
        <v>0</v>
      </c>
      <c r="D15" s="38"/>
      <c r="E15" s="84" t="s">
        <v>101</v>
      </c>
      <c r="F15" s="42">
        <f>'1. Billed Charges'!F25</f>
        <v>0</v>
      </c>
      <c r="G15" s="171"/>
      <c r="H15" s="45" t="s">
        <v>110</v>
      </c>
      <c r="I15" s="171"/>
      <c r="J15" s="47"/>
      <c r="K15" s="1"/>
      <c r="L15" s="1"/>
      <c r="M15" s="1"/>
      <c r="N15" s="1"/>
      <c r="O15" s="1"/>
      <c r="P15" s="1"/>
      <c r="Q15" s="1"/>
    </row>
    <row r="16" spans="1:17" x14ac:dyDescent="0.25">
      <c r="A16" s="171"/>
      <c r="B16" s="19" t="s">
        <v>114</v>
      </c>
      <c r="C16" s="34">
        <f>IF(C15+C14&lt;0,0,C14-C15)</f>
        <v>0</v>
      </c>
      <c r="D16" s="36"/>
      <c r="E16" s="19" t="s">
        <v>114</v>
      </c>
      <c r="F16" s="34">
        <f>IF(F15+F14&lt;0,0,F14-F15)</f>
        <v>0</v>
      </c>
      <c r="G16" s="171"/>
      <c r="H16" s="46">
        <f>SUM(C20+F20)+'1. Billed Charges'!H19</f>
        <v>0</v>
      </c>
      <c r="I16" s="171"/>
      <c r="J16" s="47"/>
      <c r="K16" s="1"/>
      <c r="L16" s="1"/>
      <c r="M16" s="1"/>
      <c r="N16" s="1"/>
      <c r="O16" s="1"/>
      <c r="P16" s="1"/>
      <c r="Q16" s="1"/>
    </row>
    <row r="17" spans="1:17" ht="15.75" thickBot="1" x14ac:dyDescent="0.3">
      <c r="A17" s="127"/>
      <c r="B17" s="167" t="s">
        <v>31</v>
      </c>
      <c r="C17" s="167"/>
      <c r="D17" s="167"/>
      <c r="E17" s="167"/>
      <c r="F17" s="167"/>
      <c r="G17" s="170"/>
      <c r="H17" s="45" t="s">
        <v>111</v>
      </c>
      <c r="I17" s="171"/>
      <c r="J17" s="47"/>
      <c r="K17" s="1"/>
      <c r="L17" s="1"/>
      <c r="M17" s="1"/>
      <c r="N17" s="1"/>
      <c r="O17" s="1"/>
      <c r="P17" s="1"/>
      <c r="Q17" s="1"/>
    </row>
    <row r="18" spans="1:17" ht="16.5" thickTop="1" thickBot="1" x14ac:dyDescent="0.3">
      <c r="A18" s="171"/>
      <c r="B18" s="9" t="s">
        <v>39</v>
      </c>
      <c r="C18" s="18">
        <v>0</v>
      </c>
      <c r="D18" s="38"/>
      <c r="E18" s="40" t="s">
        <v>15</v>
      </c>
      <c r="F18" s="18">
        <v>0</v>
      </c>
      <c r="G18" s="171"/>
      <c r="H18" s="46">
        <f>SUM(C21+F21)+ ('1. Billed Charges'!H21)</f>
        <v>0</v>
      </c>
      <c r="I18" s="171"/>
      <c r="J18" s="47"/>
      <c r="K18" s="1"/>
      <c r="L18" s="1"/>
      <c r="M18" s="1"/>
      <c r="N18" s="1"/>
      <c r="O18" s="1"/>
      <c r="P18" s="1"/>
      <c r="Q18" s="1"/>
    </row>
    <row r="19" spans="1:17" ht="16.5" thickTop="1" thickBot="1" x14ac:dyDescent="0.3">
      <c r="A19" s="171"/>
      <c r="B19" s="62" t="s">
        <v>103</v>
      </c>
      <c r="C19" s="18">
        <v>0</v>
      </c>
      <c r="D19" s="38"/>
      <c r="E19" s="62" t="s">
        <v>103</v>
      </c>
      <c r="F19" s="18">
        <v>0</v>
      </c>
      <c r="G19" s="171"/>
      <c r="H19" s="46" t="s">
        <v>17</v>
      </c>
      <c r="I19" s="171"/>
      <c r="J19" s="47"/>
      <c r="K19" s="1"/>
      <c r="L19" s="1"/>
      <c r="M19" s="1"/>
      <c r="N19" s="1"/>
      <c r="O19" s="1"/>
      <c r="P19" s="1"/>
      <c r="Q19" s="1"/>
    </row>
    <row r="20" spans="1:17" ht="16.5" thickTop="1" thickBot="1" x14ac:dyDescent="0.3">
      <c r="A20" s="171"/>
      <c r="B20" s="11" t="s">
        <v>46</v>
      </c>
      <c r="C20" s="18">
        <v>0</v>
      </c>
      <c r="D20" s="38"/>
      <c r="E20" s="11" t="s">
        <v>46</v>
      </c>
      <c r="F20" s="18">
        <v>0</v>
      </c>
      <c r="G20" s="171"/>
      <c r="H20" s="46">
        <f>C22+F22+ '1. Billed Charges'!K23</f>
        <v>0</v>
      </c>
      <c r="I20" s="171"/>
      <c r="J20" s="47"/>
      <c r="K20" s="1"/>
      <c r="L20" s="1"/>
      <c r="M20" s="1"/>
      <c r="N20" s="1"/>
      <c r="O20" s="1"/>
      <c r="P20" s="1"/>
      <c r="Q20" s="1"/>
    </row>
    <row r="21" spans="1:17" ht="16.5" thickTop="1" thickBot="1" x14ac:dyDescent="0.3">
      <c r="A21" s="171"/>
      <c r="B21" s="11" t="s">
        <v>47</v>
      </c>
      <c r="C21" s="18">
        <v>0</v>
      </c>
      <c r="D21" s="38"/>
      <c r="E21" s="11" t="s">
        <v>47</v>
      </c>
      <c r="F21" s="18">
        <v>0</v>
      </c>
      <c r="G21" s="171"/>
      <c r="H21" s="85" t="s">
        <v>104</v>
      </c>
      <c r="I21" s="171"/>
      <c r="J21" s="47"/>
      <c r="K21" s="1"/>
      <c r="L21" s="1"/>
      <c r="M21" s="1"/>
      <c r="N21" s="1"/>
      <c r="O21" s="1"/>
      <c r="P21" s="1"/>
      <c r="Q21" s="1"/>
    </row>
    <row r="22" spans="1:17" ht="16.5" thickTop="1" thickBot="1" x14ac:dyDescent="0.3">
      <c r="A22" s="171"/>
      <c r="B22" s="29" t="s">
        <v>45</v>
      </c>
      <c r="C22" s="18">
        <v>0</v>
      </c>
      <c r="D22" s="38"/>
      <c r="E22" s="11" t="s">
        <v>45</v>
      </c>
      <c r="F22" s="18">
        <v>0</v>
      </c>
      <c r="G22" s="171"/>
      <c r="H22" s="86">
        <f>SUM(H14,H16,H18,H20)</f>
        <v>0</v>
      </c>
      <c r="I22" s="171"/>
      <c r="J22" s="47"/>
      <c r="K22" s="1"/>
      <c r="L22" s="1"/>
      <c r="M22" s="1"/>
      <c r="N22" s="1"/>
      <c r="O22" s="1"/>
      <c r="P22" s="1"/>
      <c r="Q22" s="1"/>
    </row>
    <row r="23" spans="1:17" ht="15.75" thickTop="1" x14ac:dyDescent="0.25">
      <c r="A23" s="171"/>
      <c r="B23" s="19" t="s">
        <v>48</v>
      </c>
      <c r="C23" s="95">
        <f>SUM(C18+C19+C22)+SUM(C20*0.98943)+SUM(C21*0.95772)</f>
        <v>0</v>
      </c>
      <c r="D23" s="36"/>
      <c r="E23" s="41" t="s">
        <v>48</v>
      </c>
      <c r="F23" s="95">
        <f>SUM(F17+F21+F22)+SUM(F20*0.98943)+SUM(F21*0.95772)</f>
        <v>0</v>
      </c>
      <c r="G23" s="127"/>
      <c r="H23" s="183" t="s">
        <v>105</v>
      </c>
      <c r="I23" s="170"/>
      <c r="J23" s="47"/>
      <c r="K23" s="1"/>
      <c r="L23" s="1"/>
      <c r="M23" s="1"/>
      <c r="N23" s="1"/>
      <c r="O23" s="1"/>
      <c r="P23" s="1"/>
      <c r="Q23" s="1"/>
    </row>
    <row r="24" spans="1:17" x14ac:dyDescent="0.25">
      <c r="A24" s="127"/>
      <c r="B24" s="167" t="s">
        <v>24</v>
      </c>
      <c r="C24" s="167"/>
      <c r="D24" s="167"/>
      <c r="E24" s="167"/>
      <c r="F24" s="167"/>
      <c r="G24" s="174"/>
      <c r="H24" s="184"/>
      <c r="I24" s="170"/>
      <c r="J24" s="47"/>
      <c r="K24" s="1"/>
      <c r="L24" s="1"/>
      <c r="M24" s="1"/>
      <c r="N24" s="1"/>
      <c r="O24" s="1"/>
      <c r="P24" s="1"/>
      <c r="Q24" s="1"/>
    </row>
    <row r="25" spans="1:17" ht="15" customHeight="1" x14ac:dyDescent="0.25">
      <c r="A25" s="171"/>
      <c r="B25" s="91" t="s">
        <v>116</v>
      </c>
      <c r="C25" s="35">
        <f>C15+C23</f>
        <v>0</v>
      </c>
      <c r="D25" s="36"/>
      <c r="E25" s="91" t="s">
        <v>116</v>
      </c>
      <c r="F25" s="35">
        <f>F15+F23</f>
        <v>0</v>
      </c>
      <c r="G25" s="127"/>
      <c r="H25" s="187">
        <f>SUM(C14,F14,'1. Billed Charges'!H10)</f>
        <v>0</v>
      </c>
      <c r="I25" s="170"/>
      <c r="J25" s="47"/>
      <c r="K25" s="1"/>
      <c r="L25" s="1"/>
      <c r="M25" s="1"/>
      <c r="N25" s="1"/>
      <c r="O25" s="1"/>
      <c r="P25" s="1"/>
      <c r="Q25" s="1"/>
    </row>
    <row r="26" spans="1:17" ht="15.75" thickBot="1" x14ac:dyDescent="0.3">
      <c r="A26" s="171"/>
      <c r="B26" s="92" t="s">
        <v>113</v>
      </c>
      <c r="C26" s="32">
        <f>C25/4</f>
        <v>0</v>
      </c>
      <c r="D26" s="36"/>
      <c r="E26" s="92" t="s">
        <v>113</v>
      </c>
      <c r="F26" s="32">
        <f>F25/5</f>
        <v>0</v>
      </c>
      <c r="G26" s="127"/>
      <c r="H26" s="188"/>
      <c r="I26" s="170"/>
      <c r="J26" s="47"/>
      <c r="K26" s="1"/>
      <c r="L26" s="1"/>
      <c r="M26" s="1"/>
      <c r="N26" s="1"/>
      <c r="O26" s="1"/>
      <c r="P26" s="1"/>
      <c r="Q26" s="1"/>
    </row>
    <row r="27" spans="1:17" ht="15.75" customHeight="1" x14ac:dyDescent="0.25">
      <c r="A27" s="171"/>
      <c r="B27" s="93" t="s">
        <v>115</v>
      </c>
      <c r="C27" s="97">
        <f>IF(C16-C23&lt;0,0, C16-C23)</f>
        <v>0</v>
      </c>
      <c r="D27" s="36"/>
      <c r="E27" s="93" t="s">
        <v>115</v>
      </c>
      <c r="F27" s="97">
        <f>IF(F16-F23&lt;0,0, F16-F23)</f>
        <v>0</v>
      </c>
      <c r="G27" s="127"/>
      <c r="H27" s="185" t="s">
        <v>112</v>
      </c>
      <c r="I27" s="170"/>
      <c r="J27" s="47"/>
      <c r="K27" s="1"/>
      <c r="L27" s="1"/>
      <c r="M27" s="1"/>
      <c r="N27" s="1"/>
      <c r="O27" s="1"/>
      <c r="P27" s="1"/>
      <c r="Q27" s="1"/>
    </row>
    <row r="28" spans="1:17" ht="15.75" customHeight="1" x14ac:dyDescent="0.25">
      <c r="A28" s="171"/>
      <c r="B28" s="92" t="s">
        <v>113</v>
      </c>
      <c r="C28" s="94">
        <f>IF(C26&gt;0,C26/4,0)</f>
        <v>0</v>
      </c>
      <c r="D28" s="36"/>
      <c r="E28" s="92" t="s">
        <v>113</v>
      </c>
      <c r="F28" s="94">
        <f>IF(F27&gt;0,F27/5,0)</f>
        <v>0</v>
      </c>
      <c r="G28" s="127"/>
      <c r="H28" s="186"/>
      <c r="I28" s="170"/>
      <c r="J28" s="47"/>
      <c r="K28" s="1"/>
      <c r="L28" s="1"/>
      <c r="M28" s="1"/>
      <c r="N28" s="1"/>
      <c r="O28" s="1"/>
      <c r="P28" s="1"/>
      <c r="Q28" s="1"/>
    </row>
    <row r="29" spans="1:17" ht="15.75" x14ac:dyDescent="0.25">
      <c r="A29" s="200"/>
      <c r="B29" s="206"/>
      <c r="C29" s="175"/>
      <c r="D29" s="39"/>
      <c r="E29" s="206"/>
      <c r="F29" s="206"/>
      <c r="G29" s="143"/>
      <c r="H29" s="96">
        <f>K22-K26</f>
        <v>0</v>
      </c>
      <c r="I29" s="172"/>
      <c r="J29" s="47"/>
      <c r="K29" s="1"/>
      <c r="L29" s="1"/>
      <c r="M29" s="1"/>
      <c r="N29" s="1"/>
      <c r="O29" s="1"/>
      <c r="P29" s="1"/>
      <c r="Q29" s="1"/>
    </row>
    <row r="30" spans="1:17" ht="15.75" thickBot="1" x14ac:dyDescent="0.3">
      <c r="A30" s="189"/>
      <c r="B30" s="26"/>
      <c r="C30" s="26"/>
      <c r="D30" s="26"/>
      <c r="E30" s="26"/>
      <c r="F30" s="26"/>
      <c r="G30" s="43"/>
      <c r="H30" s="43"/>
      <c r="I30" s="43"/>
      <c r="J30" s="43"/>
      <c r="K30" s="43"/>
      <c r="L30" s="43"/>
      <c r="M30" s="43"/>
      <c r="N30" s="43"/>
      <c r="O30" s="43"/>
      <c r="P30" s="1"/>
      <c r="Q30" s="1"/>
    </row>
    <row r="31" spans="1:17" ht="54" customHeight="1" thickBot="1" x14ac:dyDescent="0.3">
      <c r="A31" s="190"/>
      <c r="B31" s="192" t="s">
        <v>32</v>
      </c>
      <c r="C31" s="193"/>
      <c r="D31" s="193"/>
      <c r="E31" s="193"/>
      <c r="F31" s="194"/>
      <c r="G31" s="43"/>
      <c r="H31" s="68" t="s">
        <v>53</v>
      </c>
      <c r="I31" s="43"/>
      <c r="J31" s="43"/>
      <c r="K31" s="43"/>
      <c r="L31" s="43"/>
      <c r="M31" s="43"/>
      <c r="N31" s="43"/>
      <c r="O31" s="43"/>
      <c r="P31" s="1"/>
      <c r="Q31" s="1"/>
    </row>
    <row r="32" spans="1:17" ht="60" customHeight="1" thickBot="1" x14ac:dyDescent="0.3">
      <c r="A32" s="190"/>
      <c r="B32" s="195" t="s">
        <v>97</v>
      </c>
      <c r="C32" s="196"/>
      <c r="D32" s="196"/>
      <c r="E32" s="196"/>
      <c r="F32" s="152"/>
      <c r="G32" s="43"/>
      <c r="H32" s="69" t="s">
        <v>55</v>
      </c>
      <c r="I32" s="43"/>
      <c r="J32" s="43"/>
      <c r="K32" s="43"/>
      <c r="L32" s="43"/>
      <c r="M32" s="43"/>
      <c r="N32" s="43"/>
      <c r="O32" s="43"/>
      <c r="P32" s="1"/>
      <c r="Q32" s="1"/>
    </row>
    <row r="33" spans="1:17" ht="75.75" customHeight="1" thickBot="1" x14ac:dyDescent="0.3">
      <c r="A33" s="191"/>
      <c r="B33" s="197" t="s">
        <v>52</v>
      </c>
      <c r="C33" s="198"/>
      <c r="D33" s="198"/>
      <c r="E33" s="198"/>
      <c r="F33" s="137"/>
      <c r="G33" s="43"/>
      <c r="H33" s="70" t="s">
        <v>54</v>
      </c>
      <c r="I33" s="43"/>
      <c r="J33" s="43"/>
      <c r="K33" s="43"/>
      <c r="L33" s="43"/>
      <c r="M33" s="43"/>
      <c r="N33" s="43"/>
      <c r="O33" s="43"/>
      <c r="P33" s="1"/>
      <c r="Q33" s="1"/>
    </row>
    <row r="34" spans="1:17" s="63" customFormat="1" ht="26.25" customHeight="1" x14ac:dyDescent="0.25">
      <c r="A34" s="1"/>
      <c r="B34" s="203" t="s">
        <v>49</v>
      </c>
      <c r="C34" s="204"/>
      <c r="D34" s="204"/>
      <c r="E34" s="204"/>
      <c r="F34" s="205"/>
      <c r="G34" s="89"/>
      <c r="H34" s="67"/>
      <c r="I34" s="66"/>
      <c r="J34" s="66"/>
      <c r="K34" s="66"/>
      <c r="L34" s="66"/>
      <c r="M34" s="66"/>
      <c r="N34" s="66"/>
      <c r="O34" s="66"/>
      <c r="P34" s="1"/>
      <c r="Q34" s="1"/>
    </row>
    <row r="35" spans="1:17" x14ac:dyDescent="0.25">
      <c r="A35" s="1"/>
      <c r="B35" s="61"/>
      <c r="C35" s="61"/>
      <c r="D35" s="61"/>
      <c r="E35" s="61"/>
      <c r="F35" s="61"/>
      <c r="G35" s="23"/>
      <c r="H35" s="23"/>
      <c r="I35" s="23"/>
      <c r="J35" s="23"/>
      <c r="K35" s="23"/>
      <c r="L35" s="23"/>
      <c r="M35" s="23"/>
      <c r="N35" s="23"/>
      <c r="O35" s="23"/>
      <c r="P35" s="1"/>
      <c r="Q35" s="1"/>
    </row>
    <row r="36" spans="1:17" x14ac:dyDescent="0.25">
      <c r="A36" s="1"/>
      <c r="B36" s="61"/>
      <c r="C36" s="61"/>
      <c r="D36" s="61"/>
      <c r="E36" s="61"/>
      <c r="F36" s="61"/>
      <c r="G36" s="23"/>
      <c r="H36" s="23"/>
      <c r="I36" s="23"/>
      <c r="J36" s="23"/>
      <c r="K36" s="23"/>
      <c r="L36" s="23"/>
      <c r="M36" s="23"/>
      <c r="N36" s="23"/>
      <c r="O36" s="23"/>
      <c r="P36" s="1"/>
      <c r="Q36" s="1"/>
    </row>
    <row r="37" spans="1:17" x14ac:dyDescent="0.25">
      <c r="A37" s="1"/>
      <c r="B37" s="61"/>
      <c r="C37" s="61"/>
      <c r="D37" s="61"/>
      <c r="E37" s="61"/>
      <c r="F37" s="61"/>
      <c r="G37" s="23"/>
      <c r="H37" s="23"/>
      <c r="I37" s="23"/>
      <c r="J37" s="23"/>
      <c r="K37" s="23"/>
      <c r="L37" s="23"/>
      <c r="M37" s="23"/>
      <c r="N37" s="23"/>
      <c r="O37" s="23"/>
      <c r="P37" s="1"/>
      <c r="Q37" s="1"/>
    </row>
    <row r="38" spans="1:17" x14ac:dyDescent="0.25">
      <c r="A38" s="1"/>
      <c r="B38" s="23"/>
      <c r="C38" s="23"/>
      <c r="D38" s="23"/>
      <c r="E38" s="23"/>
      <c r="F38" s="23"/>
      <c r="G38" s="23"/>
      <c r="H38" s="23"/>
      <c r="I38" s="23"/>
      <c r="J38" s="23"/>
      <c r="K38" s="23"/>
      <c r="L38" s="23"/>
      <c r="M38" s="23"/>
      <c r="N38" s="23"/>
      <c r="O38" s="23"/>
      <c r="P38" s="1"/>
      <c r="Q38" s="1"/>
    </row>
    <row r="39" spans="1:17" x14ac:dyDescent="0.25">
      <c r="A39" s="1"/>
      <c r="B39" s="23"/>
      <c r="C39" s="23"/>
      <c r="D39" s="23"/>
      <c r="E39" s="23"/>
      <c r="F39" s="23"/>
      <c r="G39" s="23"/>
      <c r="H39" s="23"/>
      <c r="I39" s="23"/>
      <c r="J39" s="23"/>
      <c r="K39" s="23"/>
      <c r="L39" s="23"/>
      <c r="M39" s="23"/>
      <c r="N39" s="23"/>
      <c r="O39" s="23"/>
      <c r="P39" s="1"/>
      <c r="Q39" s="1"/>
    </row>
    <row r="40" spans="1:17" x14ac:dyDescent="0.25">
      <c r="A40" s="1"/>
      <c r="B40" s="23"/>
      <c r="C40" s="23"/>
      <c r="D40" s="23"/>
      <c r="E40" s="23"/>
      <c r="F40" s="23"/>
      <c r="G40" s="23"/>
      <c r="H40" s="23"/>
      <c r="I40" s="23"/>
      <c r="J40" s="23"/>
      <c r="K40" s="23"/>
      <c r="L40" s="23"/>
      <c r="M40" s="23"/>
      <c r="N40" s="23"/>
      <c r="O40" s="23"/>
      <c r="P40" s="1"/>
      <c r="Q40" s="1"/>
    </row>
    <row r="41" spans="1:17" x14ac:dyDescent="0.25">
      <c r="A41" s="1"/>
      <c r="B41" s="23"/>
      <c r="C41" s="23"/>
      <c r="D41" s="23"/>
      <c r="E41" s="23"/>
      <c r="F41" s="23"/>
      <c r="G41" s="23"/>
      <c r="H41" s="23"/>
      <c r="I41" s="23"/>
      <c r="J41" s="23"/>
      <c r="K41" s="23"/>
      <c r="L41" s="23"/>
      <c r="M41" s="23"/>
      <c r="N41" s="23"/>
      <c r="O41" s="23"/>
      <c r="P41" s="1"/>
      <c r="Q41" s="1"/>
    </row>
    <row r="42" spans="1:17" x14ac:dyDescent="0.25">
      <c r="A42" s="1"/>
      <c r="B42" s="23"/>
      <c r="C42" s="23"/>
      <c r="D42" s="23"/>
      <c r="E42" s="23"/>
      <c r="F42" s="23"/>
      <c r="G42" s="23"/>
      <c r="H42" s="23"/>
      <c r="I42" s="23"/>
      <c r="J42" s="23"/>
      <c r="K42" s="23"/>
      <c r="L42" s="23"/>
      <c r="M42" s="23"/>
      <c r="N42" s="23"/>
      <c r="O42" s="23"/>
      <c r="P42" s="1"/>
      <c r="Q42" s="1"/>
    </row>
    <row r="43" spans="1:17" x14ac:dyDescent="0.25">
      <c r="A43" s="1"/>
      <c r="B43" s="23"/>
      <c r="C43" s="23"/>
      <c r="D43" s="23"/>
      <c r="E43" s="23"/>
      <c r="F43" s="23"/>
      <c r="G43" s="23"/>
      <c r="H43" s="1"/>
      <c r="I43" s="23"/>
      <c r="J43" s="23"/>
      <c r="K43" s="23"/>
      <c r="L43" s="23"/>
      <c r="M43" s="23"/>
      <c r="N43" s="23"/>
      <c r="O43" s="23"/>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row r="46" spans="1:17" x14ac:dyDescent="0.25">
      <c r="A46" s="1"/>
      <c r="B46" s="1"/>
      <c r="C46" s="1"/>
      <c r="D46" s="1"/>
      <c r="E46" s="1"/>
      <c r="F46" s="1"/>
      <c r="G46" s="1"/>
      <c r="H46" s="51"/>
      <c r="I46" s="1"/>
      <c r="J46" s="1"/>
      <c r="K46" s="1"/>
      <c r="L46" s="1"/>
      <c r="M46" s="1"/>
      <c r="N46" s="1"/>
      <c r="O46" s="1"/>
      <c r="P46" s="1"/>
      <c r="Q46" s="1"/>
    </row>
  </sheetData>
  <sheetProtection algorithmName="SHA-512" hashValue="Ozu0dU8+Hxe9ve2oOJ/2Par9v/db8FFD7nfZ9Cba9c3LsjXtrHKgQDnebaGKLKudKqXhS6Lxo4Ab4zy5Vy7BXw==" saltValue="UvM0fDhumzKWpQqW3u6+Tw==" spinCount="100000" sheet="1" objects="1" scenarios="1"/>
  <mergeCells count="29">
    <mergeCell ref="H1:H2"/>
    <mergeCell ref="B34:F34"/>
    <mergeCell ref="E5:F5"/>
    <mergeCell ref="B7:F7"/>
    <mergeCell ref="B29:C29"/>
    <mergeCell ref="E29:F29"/>
    <mergeCell ref="A30:A33"/>
    <mergeCell ref="B31:F31"/>
    <mergeCell ref="B32:F32"/>
    <mergeCell ref="B33:F33"/>
    <mergeCell ref="A1:A29"/>
    <mergeCell ref="B1:C2"/>
    <mergeCell ref="E1:F2"/>
    <mergeCell ref="I1:I29"/>
    <mergeCell ref="B3:C3"/>
    <mergeCell ref="E3:F3"/>
    <mergeCell ref="B4:C4"/>
    <mergeCell ref="E4:F4"/>
    <mergeCell ref="H4:H5"/>
    <mergeCell ref="B5:C5"/>
    <mergeCell ref="B24:F24"/>
    <mergeCell ref="B17:F17"/>
    <mergeCell ref="H7:H8"/>
    <mergeCell ref="H9:H10"/>
    <mergeCell ref="H11:H12"/>
    <mergeCell ref="G1:G29"/>
    <mergeCell ref="H23:H24"/>
    <mergeCell ref="H27:H28"/>
    <mergeCell ref="H25:H26"/>
  </mergeCells>
  <conditionalFormatting sqref="C15">
    <cfRule type="notContainsBlanks" dxfId="1" priority="2">
      <formula>LEN(TRIM(C15))&gt;0</formula>
    </cfRule>
  </conditionalFormatting>
  <conditionalFormatting sqref="C13 F13">
    <cfRule type="cellIs" dxfId="0" priority="1" operator="greaterThan">
      <formula>2865</formula>
    </cfRule>
  </conditionalFormatting>
  <dataValidations count="1">
    <dataValidation type="whole" errorStyle="warning" allowBlank="1" showErrorMessage="1" errorTitle="Maximum Loan Warning" error="Maximum Graduate Federal Unsubsidized Loan for billed or indirect (living costs) is $10,250/semester." sqref="F20 C20" xr:uid="{C73705D6-FA52-46BA-AAB1-9919A6355F7A}">
      <formula1>0</formula1>
      <formula2>10250</formula2>
    </dataValidation>
  </dataValidations>
  <hyperlinks>
    <hyperlink ref="H32" r:id="rId1" xr:uid="{24008A12-3B64-42B6-81D4-615B8B09F7E6}"/>
    <hyperlink ref="H31" r:id="rId2" xr:uid="{74D94551-D78F-448C-900E-300397557214}"/>
    <hyperlink ref="H33" r:id="rId3" xr:uid="{F9736253-8DD6-42C1-B93D-4E1467F2443D}"/>
  </hyperlinks>
  <pageMargins left="0.25" right="0.25" top="0.75" bottom="0.75" header="0.3" footer="0.3"/>
  <pageSetup scale="77" orientation="landscape" r:id="rId4"/>
  <ignoredErrors>
    <ignoredError sqref="C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START HERE</vt:lpstr>
      <vt:lpstr>1. Billed Charges</vt:lpstr>
      <vt:lpstr>2. Monthly Budget</vt:lpstr>
      <vt:lpstr>'1. Billed Charges'!Print_Area</vt:lpstr>
      <vt:lpstr>'2. Monthly Budget'!Print_Area</vt:lpstr>
      <vt:lpstr>'START HERE'!Print_Area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Murphy, Elizabeth</cp:lastModifiedBy>
  <cp:lastPrinted>2023-04-26T18:43:53Z</cp:lastPrinted>
  <dcterms:created xsi:type="dcterms:W3CDTF">2017-10-17T20:30:53Z</dcterms:created>
  <dcterms:modified xsi:type="dcterms:W3CDTF">2023-04-26T20:21:18Z</dcterms:modified>
</cp:coreProperties>
</file>